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firstSheet="2" activeTab="2"/>
  </bookViews>
  <sheets>
    <sheet name="2022-2023" sheetId="2" state="hidden" r:id="rId1"/>
    <sheet name="2023-2024" sheetId="3" state="hidden" r:id="rId2"/>
    <sheet name="2024-2025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<sst xmlns="http://schemas.openxmlformats.org/spreadsheetml/2006/main" count="101" uniqueCount="58">
  <si>
    <t>Sois Life Sciences</t>
  </si>
  <si>
    <t>Detail of SalesTax Sales and Purchase</t>
  </si>
  <si>
    <t xml:space="preserve"> 2022-2023</t>
  </si>
  <si>
    <t>Purchase</t>
  </si>
  <si>
    <t>PURCHASE</t>
  </si>
  <si>
    <t>Sales</t>
  </si>
  <si>
    <t>Month</t>
  </si>
  <si>
    <t>Local Purchase</t>
  </si>
  <si>
    <t>Sales Tax Value</t>
  </si>
  <si>
    <t>Capital Goods Local</t>
  </si>
  <si>
    <t>Import</t>
  </si>
  <si>
    <t>Total Capital Goods</t>
  </si>
  <si>
    <t xml:space="preserve">Sales Tax On Total Capital Goods </t>
  </si>
  <si>
    <t>Sales Tax Value On Import</t>
  </si>
  <si>
    <t>TOTAL LOCAL PURCHASE</t>
  </si>
  <si>
    <t>TOTAL Sales Tax Value</t>
  </si>
  <si>
    <t>TOTAL IMPORT</t>
  </si>
  <si>
    <t>TOTAL Sales Tax Value On Import</t>
  </si>
  <si>
    <t>TOTAL PURCHASE (LOCAL+IMP)</t>
  </si>
  <si>
    <t>TOTAL Sales Tax Value (LOCAL+IMP)</t>
  </si>
  <si>
    <t>Local Taxable</t>
  </si>
  <si>
    <t>Local Exempt</t>
  </si>
  <si>
    <t>Total Sale (Tax+exempt)</t>
  </si>
  <si>
    <t xml:space="preserve">Total Sales Tax </t>
  </si>
  <si>
    <t>Export</t>
  </si>
  <si>
    <t>Total</t>
  </si>
  <si>
    <t>PURCHASES</t>
  </si>
  <si>
    <t>IMPORT</t>
  </si>
  <si>
    <t>K-E &amp; OTHERS</t>
  </si>
  <si>
    <t xml:space="preserve">Detail of SalesTax Sales and Purchase </t>
  </si>
  <si>
    <t xml:space="preserve"> 2023-2024</t>
  </si>
  <si>
    <t>Local</t>
  </si>
  <si>
    <t>Capital Goods Import</t>
  </si>
  <si>
    <t xml:space="preserve">Sales Tax Value </t>
  </si>
  <si>
    <t xml:space="preserve">Total Purchase (Local+Import) </t>
  </si>
  <si>
    <t>Total Purchase (Local+Import) including Sales Tax</t>
  </si>
  <si>
    <t>Local Taxable 18%</t>
  </si>
  <si>
    <t>Sales Tax Value 18%</t>
  </si>
  <si>
    <t>Local Taxable 1%</t>
  </si>
  <si>
    <t>Sales Tax Value 1%</t>
  </si>
  <si>
    <t>Total Local Sale (Taxable+exempt)</t>
  </si>
  <si>
    <t>Total Sales Tax Value 18%+1%</t>
  </si>
  <si>
    <t>DIFFERENCE</t>
  </si>
  <si>
    <t>FURTHER TAX</t>
  </si>
  <si>
    <t>SALES TAX PAYMENT</t>
  </si>
  <si>
    <t>LOCAL PURCHASES</t>
  </si>
  <si>
    <t>Total Pur+Import</t>
  </si>
  <si>
    <t>ABC Company</t>
  </si>
  <si>
    <t>As per Sales Tax Return</t>
  </si>
  <si>
    <t xml:space="preserve"> 2024-2025</t>
  </si>
  <si>
    <t>Local 18%</t>
  </si>
  <si>
    <t>Local 1%</t>
  </si>
  <si>
    <t>Sales Tax Value  IMPORT</t>
  </si>
  <si>
    <t>PURCHASE EXEMPT</t>
  </si>
  <si>
    <t xml:space="preserve">Total Purchase (Local+EXEMPT) </t>
  </si>
  <si>
    <t xml:space="preserve">Total Purchase (Local+Import+EXEMPT) </t>
  </si>
  <si>
    <t xml:space="preserve">INPUT FOR THE MONTH </t>
  </si>
  <si>
    <t>TOTAL SALE INCL.SALES TAX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</si>
</sst>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29"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b/>
      <strike/>
      <sz val="14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sz val="12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1" applyNumberFormat="0" applyAlignment="0" applyProtection="0">
      <alignment vertical="center"/>
    </xf>
    <xf numFmtId="0" fontId="19" fillId="7" borderId="32" applyNumberFormat="0" applyAlignment="0" applyProtection="0">
      <alignment vertical="center"/>
    </xf>
    <xf numFmtId="0" fontId="20" fillId="7" borderId="31" applyNumberFormat="0" applyAlignment="0" applyProtection="0">
      <alignment vertical="center"/>
    </xf>
    <xf numFmtId="0" fontId="21" fillId="8" borderId="33" applyNumberFormat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Alignment="1">
      <alignment horizontal="center" wrapText="1"/>
    </xf>
    <xf numFmtId="17" fontId="1" fillId="0" borderId="0" xfId="0" applyNumberFormat="1" applyFont="1" applyFill="1" applyAlignment="1">
      <alignment horizontal="center"/>
    </xf>
    <xf numFmtId="17" fontId="1" fillId="0" borderId="0" xfId="0" applyNumberFormat="1" applyFont="1" applyFill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/>
    <xf numFmtId="0" fontId="2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0" fontId="2" fillId="0" borderId="12" xfId="0" applyFont="1" applyBorder="1"/>
    <xf numFmtId="17" fontId="1" fillId="0" borderId="16" xfId="0" applyNumberFormat="1" applyFont="1" applyFill="1" applyBorder="1" applyAlignment="1">
      <alignment horizontal="center"/>
    </xf>
    <xf numFmtId="177" fontId="2" fillId="0" borderId="17" xfId="1" applyNumberFormat="1" applyFont="1" applyFill="1" applyBorder="1"/>
    <xf numFmtId="177" fontId="2" fillId="0" borderId="12" xfId="1" applyNumberFormat="1" applyFont="1" applyFill="1" applyBorder="1"/>
    <xf numFmtId="177" fontId="2" fillId="0" borderId="18" xfId="1" applyNumberFormat="1" applyFont="1" applyFill="1" applyBorder="1"/>
    <xf numFmtId="177" fontId="2" fillId="0" borderId="19" xfId="1" applyNumberFormat="1" applyFont="1" applyFill="1" applyBorder="1"/>
    <xf numFmtId="177" fontId="6" fillId="0" borderId="12" xfId="1" applyNumberFormat="1" applyFont="1" applyFill="1" applyBorder="1"/>
    <xf numFmtId="177" fontId="6" fillId="0" borderId="4" xfId="1" applyNumberFormat="1" applyFont="1" applyFill="1" applyBorder="1"/>
    <xf numFmtId="0" fontId="2" fillId="0" borderId="4" xfId="0" applyFont="1" applyBorder="1"/>
    <xf numFmtId="43" fontId="2" fillId="0" borderId="4" xfId="0" applyNumberFormat="1" applyFont="1" applyBorder="1"/>
    <xf numFmtId="0" fontId="2" fillId="0" borderId="4" xfId="0" applyFont="1" applyFill="1" applyBorder="1"/>
    <xf numFmtId="177" fontId="2" fillId="0" borderId="4" xfId="1" applyNumberFormat="1" applyFont="1" applyBorder="1"/>
    <xf numFmtId="177" fontId="2" fillId="0" borderId="12" xfId="1" applyNumberFormat="1" applyFont="1" applyFill="1" applyBorder="1" applyAlignment="1">
      <alignment wrapText="1"/>
    </xf>
    <xf numFmtId="3" fontId="2" fillId="0" borderId="4" xfId="0" applyNumberFormat="1" applyFont="1" applyBorder="1"/>
    <xf numFmtId="17" fontId="1" fillId="0" borderId="20" xfId="0" applyNumberFormat="1" applyFont="1" applyFill="1" applyBorder="1" applyAlignment="1">
      <alignment horizontal="center"/>
    </xf>
    <xf numFmtId="177" fontId="2" fillId="0" borderId="21" xfId="1" applyNumberFormat="1" applyFont="1" applyFill="1" applyBorder="1"/>
    <xf numFmtId="43" fontId="2" fillId="0" borderId="19" xfId="1" applyFont="1" applyFill="1" applyBorder="1"/>
    <xf numFmtId="177" fontId="2" fillId="0" borderId="22" xfId="1" applyNumberFormat="1" applyFont="1" applyFill="1" applyBorder="1"/>
    <xf numFmtId="177" fontId="6" fillId="0" borderId="19" xfId="1" applyNumberFormat="1" applyFont="1" applyFill="1" applyBorder="1"/>
    <xf numFmtId="177" fontId="6" fillId="0" borderId="23" xfId="1" applyNumberFormat="1" applyFont="1" applyFill="1" applyBorder="1"/>
    <xf numFmtId="3" fontId="2" fillId="0" borderId="23" xfId="0" applyNumberFormat="1" applyFont="1" applyBorder="1"/>
    <xf numFmtId="17" fontId="1" fillId="0" borderId="12" xfId="0" applyNumberFormat="1" applyFont="1" applyFill="1" applyBorder="1" applyAlignment="1">
      <alignment horizontal="center"/>
    </xf>
    <xf numFmtId="17" fontId="1" fillId="0" borderId="4" xfId="0" applyNumberFormat="1" applyFont="1" applyFill="1" applyBorder="1" applyAlignment="1">
      <alignment horizontal="center"/>
    </xf>
    <xf numFmtId="17" fontId="1" fillId="0" borderId="12" xfId="0" applyNumberFormat="1" applyFont="1" applyFill="1" applyBorder="1" applyAlignment="1"/>
    <xf numFmtId="17" fontId="4" fillId="0" borderId="2" xfId="0" applyNumberFormat="1" applyFont="1" applyBorder="1" applyAlignment="1">
      <alignment horizontal="center"/>
    </xf>
    <xf numFmtId="177" fontId="1" fillId="0" borderId="24" xfId="1" applyNumberFormat="1" applyFont="1" applyBorder="1"/>
    <xf numFmtId="177" fontId="1" fillId="0" borderId="25" xfId="1" applyNumberFormat="1" applyFont="1" applyBorder="1"/>
    <xf numFmtId="177" fontId="1" fillId="0" borderId="26" xfId="1" applyNumberFormat="1" applyFont="1" applyBorder="1"/>
    <xf numFmtId="17" fontId="2" fillId="0" borderId="0" xfId="0" applyNumberFormat="1" applyFont="1"/>
    <xf numFmtId="43" fontId="2" fillId="0" borderId="0" xfId="0" applyNumberFormat="1" applyFont="1"/>
    <xf numFmtId="43" fontId="2" fillId="0" borderId="0" xfId="0" applyNumberFormat="1" applyFont="1" applyBorder="1"/>
    <xf numFmtId="177" fontId="2" fillId="0" borderId="0" xfId="1" applyNumberFormat="1" applyFont="1"/>
    <xf numFmtId="0" fontId="5" fillId="0" borderId="4" xfId="0" applyFont="1" applyBorder="1" applyAlignment="1"/>
    <xf numFmtId="0" fontId="1" fillId="0" borderId="1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9" fontId="1" fillId="0" borderId="12" xfId="0" applyNumberFormat="1" applyFont="1" applyBorder="1" applyAlignment="1">
      <alignment horizontal="center" wrapText="1"/>
    </xf>
    <xf numFmtId="43" fontId="2" fillId="0" borderId="12" xfId="1" applyFont="1" applyFill="1" applyBorder="1"/>
    <xf numFmtId="177" fontId="2" fillId="0" borderId="23" xfId="1" applyNumberFormat="1" applyFont="1" applyFill="1" applyBorder="1"/>
    <xf numFmtId="0" fontId="2" fillId="0" borderId="18" xfId="0" applyFont="1" applyBorder="1"/>
    <xf numFmtId="177" fontId="2" fillId="0" borderId="4" xfId="0" applyNumberFormat="1" applyFont="1" applyBorder="1"/>
    <xf numFmtId="177" fontId="2" fillId="0" borderId="12" xfId="1" applyNumberFormat="1" applyFont="1" applyBorder="1"/>
    <xf numFmtId="43" fontId="2" fillId="0" borderId="18" xfId="0" applyNumberFormat="1" applyFont="1" applyBorder="1"/>
    <xf numFmtId="177" fontId="2" fillId="0" borderId="18" xfId="1" applyNumberFormat="1" applyFont="1" applyBorder="1"/>
    <xf numFmtId="3" fontId="2" fillId="0" borderId="18" xfId="0" applyNumberFormat="1" applyFont="1" applyBorder="1"/>
    <xf numFmtId="43" fontId="2" fillId="0" borderId="18" xfId="1" applyFont="1" applyFill="1" applyBorder="1"/>
    <xf numFmtId="177" fontId="2" fillId="0" borderId="12" xfId="0" applyNumberFormat="1" applyFont="1" applyBorder="1"/>
    <xf numFmtId="0" fontId="1" fillId="0" borderId="12" xfId="0" applyFont="1" applyBorder="1"/>
    <xf numFmtId="177" fontId="1" fillId="0" borderId="9" xfId="1" applyNumberFormat="1" applyFont="1" applyBorder="1"/>
    <xf numFmtId="0" fontId="7" fillId="0" borderId="0" xfId="0" applyFont="1" applyAlignment="1">
      <alignment horizontal="center"/>
    </xf>
    <xf numFmtId="0" fontId="0" fillId="0" borderId="12" xfId="0" applyBorder="1"/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0" xfId="0" applyFont="1"/>
    <xf numFmtId="17" fontId="7" fillId="0" borderId="0" xfId="0" applyNumberFormat="1" applyFont="1" applyAlignment="1">
      <alignment horizontal="center"/>
    </xf>
    <xf numFmtId="177" fontId="9" fillId="0" borderId="27" xfId="1" applyNumberFormat="1" applyFont="1" applyBorder="1"/>
    <xf numFmtId="17" fontId="0" fillId="0" borderId="0" xfId="0" applyNumberFormat="1"/>
    <xf numFmtId="43" fontId="0" fillId="0" borderId="0" xfId="0" applyNumberFormat="1"/>
    <xf numFmtId="43" fontId="0" fillId="0" borderId="12" xfId="1" applyFont="1" applyBorder="1"/>
    <xf numFmtId="43" fontId="0" fillId="0" borderId="12" xfId="0" applyNumberFormat="1" applyBorder="1"/>
    <xf numFmtId="43" fontId="9" fillId="0" borderId="9" xfId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workbookViewId="0">
      <selection activeCell="A1" sqref="A1:X19"/>
    </sheetView>
  </sheetViews>
  <sheetFormatPr defaultColWidth="9" defaultRowHeight="15"/>
  <cols>
    <col min="1" max="1" width="7.42857142857143" customWidth="1"/>
    <col min="2" max="2" width="14.2857142857143" hidden="1" customWidth="1"/>
    <col min="3" max="4" width="13.2857142857143" hidden="1" customWidth="1"/>
    <col min="5" max="5" width="11.5714285714286" hidden="1" customWidth="1"/>
    <col min="6" max="6" width="14.2857142857143" hidden="1" customWidth="1"/>
    <col min="7" max="7" width="13.2857142857143" hidden="1" customWidth="1"/>
    <col min="8" max="8" width="14.2857142857143" hidden="1" customWidth="1"/>
    <col min="9" max="10" width="13.2857142857143" hidden="1" customWidth="1"/>
    <col min="11" max="11" width="10.5714285714286" hidden="1" customWidth="1"/>
    <col min="12" max="12" width="11.5714285714286" customWidth="1"/>
    <col min="13" max="13" width="10.5714285714286" customWidth="1"/>
    <col min="14" max="14" width="11.5714285714286" customWidth="1"/>
    <col min="15" max="15" width="10.5714285714286" customWidth="1"/>
    <col min="16" max="16" width="12.5714285714286" customWidth="1"/>
    <col min="17" max="17" width="15.7142857142857" customWidth="1"/>
    <col min="18" max="18" width="10.5714285714286" hidden="1" customWidth="1"/>
    <col min="19" max="19" width="14.2857142857143" customWidth="1"/>
    <col min="20" max="20" width="11.5714285714286" customWidth="1"/>
    <col min="21" max="21" width="12.5714285714286" customWidth="1"/>
    <col min="22" max="22" width="15.2857142857143" customWidth="1"/>
    <col min="23" max="23" width="14" customWidth="1"/>
    <col min="24" max="24" width="11.5714285714286" customWidth="1"/>
  </cols>
  <sheetData>
    <row r="1" ht="18.75" spans="1:2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ht="18.75" spans="1:24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ht="18.75" spans="1:24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ht="15.75" spans="1:24">
      <c r="A4" s="74"/>
      <c r="B4" s="75" t="s">
        <v>3</v>
      </c>
      <c r="C4" s="76"/>
      <c r="D4" s="76"/>
      <c r="E4" s="76"/>
      <c r="F4" s="76"/>
      <c r="G4" s="76"/>
      <c r="H4" s="76"/>
      <c r="I4" s="76"/>
      <c r="J4" s="76"/>
      <c r="K4" s="77"/>
      <c r="L4" s="75" t="s">
        <v>4</v>
      </c>
      <c r="M4" s="76"/>
      <c r="N4" s="76"/>
      <c r="O4" s="76"/>
      <c r="P4" s="76"/>
      <c r="Q4" s="76"/>
      <c r="R4" s="78"/>
      <c r="S4" s="79" t="s">
        <v>5</v>
      </c>
      <c r="T4" s="80"/>
      <c r="U4" s="80"/>
      <c r="V4" s="80"/>
      <c r="W4" s="80"/>
      <c r="X4" s="81"/>
    </row>
    <row r="5" ht="60" spans="1:24">
      <c r="A5" s="82" t="s">
        <v>6</v>
      </c>
      <c r="B5" s="82" t="s">
        <v>7</v>
      </c>
      <c r="C5" s="82" t="s">
        <v>8</v>
      </c>
      <c r="D5" s="82" t="s">
        <v>9</v>
      </c>
      <c r="E5" s="82" t="s">
        <v>8</v>
      </c>
      <c r="F5" s="82" t="s">
        <v>10</v>
      </c>
      <c r="G5" s="82" t="s">
        <v>8</v>
      </c>
      <c r="H5" s="82" t="s">
        <v>11</v>
      </c>
      <c r="I5" s="82" t="s">
        <v>12</v>
      </c>
      <c r="J5" s="82" t="s">
        <v>10</v>
      </c>
      <c r="K5" s="82" t="s">
        <v>13</v>
      </c>
      <c r="L5" s="82" t="s">
        <v>14</v>
      </c>
      <c r="M5" s="82" t="s">
        <v>15</v>
      </c>
      <c r="N5" s="82" t="s">
        <v>16</v>
      </c>
      <c r="O5" s="82" t="s">
        <v>17</v>
      </c>
      <c r="P5" s="82" t="s">
        <v>18</v>
      </c>
      <c r="Q5" s="82" t="s">
        <v>19</v>
      </c>
      <c r="R5" s="82" t="s">
        <v>6</v>
      </c>
      <c r="S5" s="82" t="s">
        <v>20</v>
      </c>
      <c r="T5" s="82" t="s">
        <v>8</v>
      </c>
      <c r="U5" s="82" t="s">
        <v>21</v>
      </c>
      <c r="V5" s="82" t="s">
        <v>22</v>
      </c>
      <c r="W5" s="82" t="s">
        <v>23</v>
      </c>
      <c r="X5" s="82" t="s">
        <v>24</v>
      </c>
    </row>
    <row r="6" spans="1:24">
      <c r="A6" s="83"/>
      <c r="R6" s="83"/>
    </row>
    <row r="7" spans="1:24">
      <c r="A7" s="46">
        <v>44743</v>
      </c>
      <c r="B7" s="28">
        <v>3432331</v>
      </c>
      <c r="C7" s="28">
        <v>583499</v>
      </c>
      <c r="D7" s="28">
        <v>541452</v>
      </c>
      <c r="E7" s="28">
        <v>92048</v>
      </c>
      <c r="F7" s="28">
        <v>0</v>
      </c>
      <c r="G7" s="28">
        <v>0</v>
      </c>
      <c r="H7" s="28">
        <f>+D7+F7</f>
        <v>541452</v>
      </c>
      <c r="I7" s="28">
        <f>+E7+G7</f>
        <v>92048</v>
      </c>
      <c r="J7" s="28">
        <v>0</v>
      </c>
      <c r="K7" s="28">
        <v>0</v>
      </c>
      <c r="L7" s="28">
        <f>+B7+D7</f>
        <v>3973783</v>
      </c>
      <c r="M7" s="28">
        <f>+C7+E7</f>
        <v>675547</v>
      </c>
      <c r="N7" s="28">
        <f>+F7+J7</f>
        <v>0</v>
      </c>
      <c r="O7" s="28">
        <f>+G7+K7</f>
        <v>0</v>
      </c>
      <c r="P7" s="28">
        <f>+L7+N7</f>
        <v>3973783</v>
      </c>
      <c r="Q7" s="28">
        <f>+M7+O7</f>
        <v>675547</v>
      </c>
      <c r="R7" s="46">
        <v>44743</v>
      </c>
      <c r="S7" s="28">
        <v>9189845</v>
      </c>
      <c r="T7" s="28">
        <v>1562273</v>
      </c>
      <c r="U7" s="28">
        <v>15011077</v>
      </c>
      <c r="V7" s="28">
        <f>+S7+U7</f>
        <v>24200922</v>
      </c>
      <c r="W7" s="28">
        <v>1562273</v>
      </c>
      <c r="X7" s="28">
        <v>0</v>
      </c>
    </row>
    <row r="8" spans="1:24">
      <c r="A8" s="46">
        <v>44774</v>
      </c>
      <c r="B8" s="28">
        <v>3750948</v>
      </c>
      <c r="C8" s="28">
        <v>637660</v>
      </c>
      <c r="D8" s="28">
        <v>0</v>
      </c>
      <c r="E8" s="28"/>
      <c r="F8" s="28">
        <v>0</v>
      </c>
      <c r="G8" s="28">
        <v>0</v>
      </c>
      <c r="H8" s="28">
        <f t="shared" ref="H8:I18" si="0">+D8+F8</f>
        <v>0</v>
      </c>
      <c r="I8" s="28">
        <f t="shared" si="0"/>
        <v>0</v>
      </c>
      <c r="J8" s="28">
        <v>0</v>
      </c>
      <c r="K8" s="28">
        <v>0</v>
      </c>
      <c r="L8" s="28">
        <f t="shared" ref="L8:L18" si="1">+B8+D8</f>
        <v>3750948</v>
      </c>
      <c r="M8" s="28">
        <f t="shared" ref="M8:M18" si="2">+C8+E8</f>
        <v>637660</v>
      </c>
      <c r="N8" s="28">
        <f t="shared" ref="N8:N18" si="3">+F8+J8</f>
        <v>0</v>
      </c>
      <c r="O8" s="28">
        <f t="shared" ref="O8:O18" si="4">+G8+K8</f>
        <v>0</v>
      </c>
      <c r="P8" s="28">
        <f t="shared" ref="P8:P18" si="5">+L8+N8</f>
        <v>3750948</v>
      </c>
      <c r="Q8" s="28">
        <f t="shared" ref="Q8:Q18" si="6">+M8+O8</f>
        <v>637660</v>
      </c>
      <c r="R8" s="46">
        <v>44774</v>
      </c>
      <c r="S8" s="28">
        <v>2986587</v>
      </c>
      <c r="T8" s="28">
        <v>507722</v>
      </c>
      <c r="U8" s="28">
        <v>21239949</v>
      </c>
      <c r="V8" s="28">
        <f t="shared" ref="V8:V18" si="7">+S8+U8</f>
        <v>24226536</v>
      </c>
      <c r="W8" s="28">
        <v>507722</v>
      </c>
      <c r="X8" s="28">
        <v>0</v>
      </c>
    </row>
    <row r="9" spans="1:24">
      <c r="A9" s="46">
        <v>44805</v>
      </c>
      <c r="B9" s="28">
        <v>3887377</v>
      </c>
      <c r="C9" s="28">
        <v>660855</v>
      </c>
      <c r="D9" s="28">
        <v>541452</v>
      </c>
      <c r="E9" s="28">
        <v>92048</v>
      </c>
      <c r="F9" s="28">
        <f>4396806+4636465</f>
        <v>9033271</v>
      </c>
      <c r="G9" s="28">
        <f>747457+788199</f>
        <v>1535656</v>
      </c>
      <c r="H9" s="28">
        <f t="shared" si="0"/>
        <v>9574723</v>
      </c>
      <c r="I9" s="28">
        <f t="shared" si="0"/>
        <v>1627704</v>
      </c>
      <c r="J9" s="28">
        <v>1524436</v>
      </c>
      <c r="K9" s="28">
        <v>15244</v>
      </c>
      <c r="L9" s="28">
        <f t="shared" si="1"/>
        <v>4428829</v>
      </c>
      <c r="M9" s="28">
        <f t="shared" si="2"/>
        <v>752903</v>
      </c>
      <c r="N9" s="28">
        <f t="shared" si="3"/>
        <v>10557707</v>
      </c>
      <c r="O9" s="28">
        <f t="shared" si="4"/>
        <v>1550900</v>
      </c>
      <c r="P9" s="28">
        <f t="shared" si="5"/>
        <v>14986536</v>
      </c>
      <c r="Q9" s="28">
        <f t="shared" si="6"/>
        <v>2303803</v>
      </c>
      <c r="R9" s="46">
        <v>44805</v>
      </c>
      <c r="S9" s="28">
        <v>2692696</v>
      </c>
      <c r="T9" s="28">
        <v>457758</v>
      </c>
      <c r="U9" s="28">
        <v>23044544</v>
      </c>
      <c r="V9" s="28">
        <f t="shared" si="7"/>
        <v>25737240</v>
      </c>
      <c r="W9" s="28">
        <v>457758</v>
      </c>
      <c r="X9" s="28">
        <v>0</v>
      </c>
    </row>
    <row r="10" spans="1:24">
      <c r="A10" s="46">
        <v>44835</v>
      </c>
      <c r="B10" s="28">
        <v>9179324</v>
      </c>
      <c r="C10" s="28">
        <v>1560487</v>
      </c>
      <c r="D10" s="28">
        <v>721795</v>
      </c>
      <c r="E10" s="28">
        <v>122705</v>
      </c>
      <c r="F10" s="28">
        <v>6945479</v>
      </c>
      <c r="G10" s="28">
        <v>1180731</v>
      </c>
      <c r="H10" s="28">
        <f t="shared" si="0"/>
        <v>7667274</v>
      </c>
      <c r="I10" s="28">
        <f t="shared" si="0"/>
        <v>1303436</v>
      </c>
      <c r="J10" s="28">
        <v>0</v>
      </c>
      <c r="K10" s="28">
        <v>0</v>
      </c>
      <c r="L10" s="28">
        <f t="shared" si="1"/>
        <v>9901119</v>
      </c>
      <c r="M10" s="28">
        <f t="shared" si="2"/>
        <v>1683192</v>
      </c>
      <c r="N10" s="28">
        <f t="shared" si="3"/>
        <v>6945479</v>
      </c>
      <c r="O10" s="28">
        <f t="shared" si="4"/>
        <v>1180731</v>
      </c>
      <c r="P10" s="28">
        <f t="shared" si="5"/>
        <v>16846598</v>
      </c>
      <c r="Q10" s="28">
        <f t="shared" si="6"/>
        <v>2863923</v>
      </c>
      <c r="R10" s="46">
        <v>44835</v>
      </c>
      <c r="S10" s="28">
        <v>9778589</v>
      </c>
      <c r="T10" s="28">
        <v>1662360</v>
      </c>
      <c r="U10" s="28">
        <v>16194092</v>
      </c>
      <c r="V10" s="28">
        <f t="shared" si="7"/>
        <v>25972681</v>
      </c>
      <c r="W10" s="28">
        <v>1662360</v>
      </c>
      <c r="X10" s="28">
        <v>9019668</v>
      </c>
    </row>
    <row r="11" spans="1:24">
      <c r="A11" s="46">
        <v>44866</v>
      </c>
      <c r="B11" s="28">
        <v>4596721</v>
      </c>
      <c r="C11" s="28">
        <v>781442</v>
      </c>
      <c r="D11" s="28">
        <v>252564</v>
      </c>
      <c r="E11" s="28">
        <v>42936</v>
      </c>
      <c r="F11" s="28">
        <v>0</v>
      </c>
      <c r="G11" s="28">
        <v>0</v>
      </c>
      <c r="H11" s="28">
        <f t="shared" si="0"/>
        <v>252564</v>
      </c>
      <c r="I11" s="28">
        <f t="shared" si="0"/>
        <v>42936</v>
      </c>
      <c r="J11" s="28">
        <v>3419002</v>
      </c>
      <c r="K11" s="28">
        <v>34190</v>
      </c>
      <c r="L11" s="28">
        <f t="shared" si="1"/>
        <v>4849285</v>
      </c>
      <c r="M11" s="28">
        <f t="shared" si="2"/>
        <v>824378</v>
      </c>
      <c r="N11" s="28">
        <f t="shared" si="3"/>
        <v>3419002</v>
      </c>
      <c r="O11" s="28">
        <f t="shared" si="4"/>
        <v>34190</v>
      </c>
      <c r="P11" s="28">
        <f t="shared" si="5"/>
        <v>8268287</v>
      </c>
      <c r="Q11" s="28">
        <f t="shared" si="6"/>
        <v>858568</v>
      </c>
      <c r="R11" s="46">
        <v>44866</v>
      </c>
      <c r="S11" s="28">
        <v>6213216</v>
      </c>
      <c r="T11" s="28">
        <v>1056247</v>
      </c>
      <c r="U11" s="28">
        <v>8673401</v>
      </c>
      <c r="V11" s="28">
        <f t="shared" si="7"/>
        <v>14886617</v>
      </c>
      <c r="W11" s="28">
        <v>1056247</v>
      </c>
      <c r="X11" s="28">
        <v>0</v>
      </c>
    </row>
    <row r="12" spans="1:24">
      <c r="A12" s="46">
        <v>44896</v>
      </c>
      <c r="B12" s="28">
        <v>2846855</v>
      </c>
      <c r="C12" s="28">
        <v>483964</v>
      </c>
      <c r="D12" s="28">
        <v>252564</v>
      </c>
      <c r="E12" s="28">
        <v>42936</v>
      </c>
      <c r="F12" s="28">
        <v>0</v>
      </c>
      <c r="G12" s="28">
        <v>0</v>
      </c>
      <c r="H12" s="28">
        <f t="shared" si="0"/>
        <v>252564</v>
      </c>
      <c r="I12" s="28">
        <f t="shared" si="0"/>
        <v>42936</v>
      </c>
      <c r="J12" s="28">
        <v>0</v>
      </c>
      <c r="K12" s="28">
        <v>0</v>
      </c>
      <c r="L12" s="28">
        <f t="shared" si="1"/>
        <v>3099419</v>
      </c>
      <c r="M12" s="28">
        <f t="shared" si="2"/>
        <v>526900</v>
      </c>
      <c r="N12" s="28">
        <f t="shared" si="3"/>
        <v>0</v>
      </c>
      <c r="O12" s="28">
        <f t="shared" si="4"/>
        <v>0</v>
      </c>
      <c r="P12" s="28">
        <f t="shared" si="5"/>
        <v>3099419</v>
      </c>
      <c r="Q12" s="28">
        <f t="shared" si="6"/>
        <v>526900</v>
      </c>
      <c r="R12" s="46">
        <v>44896</v>
      </c>
      <c r="S12" s="28">
        <v>6167792</v>
      </c>
      <c r="T12" s="28">
        <v>1048524</v>
      </c>
      <c r="U12" s="28">
        <v>9545059</v>
      </c>
      <c r="V12" s="28">
        <f t="shared" si="7"/>
        <v>15712851</v>
      </c>
      <c r="W12" s="28">
        <v>1048524</v>
      </c>
      <c r="X12" s="28">
        <v>604519</v>
      </c>
    </row>
    <row r="13" spans="1:24">
      <c r="A13" s="46">
        <v>44927</v>
      </c>
      <c r="B13" s="28">
        <v>4554336</v>
      </c>
      <c r="C13" s="28">
        <v>774241</v>
      </c>
      <c r="D13" s="28">
        <v>0</v>
      </c>
      <c r="E13" s="28">
        <v>0</v>
      </c>
      <c r="F13" s="28">
        <v>0</v>
      </c>
      <c r="G13" s="28">
        <v>0</v>
      </c>
      <c r="H13" s="28">
        <f t="shared" si="0"/>
        <v>0</v>
      </c>
      <c r="I13" s="28">
        <f t="shared" si="0"/>
        <v>0</v>
      </c>
      <c r="J13" s="28">
        <v>0</v>
      </c>
      <c r="K13" s="28">
        <v>0</v>
      </c>
      <c r="L13" s="28">
        <f t="shared" si="1"/>
        <v>4554336</v>
      </c>
      <c r="M13" s="28">
        <f t="shared" si="2"/>
        <v>774241</v>
      </c>
      <c r="N13" s="28">
        <f t="shared" si="3"/>
        <v>0</v>
      </c>
      <c r="O13" s="28">
        <f t="shared" si="4"/>
        <v>0</v>
      </c>
      <c r="P13" s="28">
        <f t="shared" si="5"/>
        <v>4554336</v>
      </c>
      <c r="Q13" s="28">
        <f t="shared" si="6"/>
        <v>774241</v>
      </c>
      <c r="R13" s="46">
        <v>44927</v>
      </c>
      <c r="S13" s="28">
        <v>3720546</v>
      </c>
      <c r="T13" s="28">
        <v>632493</v>
      </c>
      <c r="U13" s="28">
        <v>24342594</v>
      </c>
      <c r="V13" s="28">
        <f t="shared" si="7"/>
        <v>28063140</v>
      </c>
      <c r="W13" s="28">
        <v>632493</v>
      </c>
      <c r="X13" s="28">
        <v>0</v>
      </c>
    </row>
    <row r="14" spans="1:24">
      <c r="A14" s="46">
        <v>44958</v>
      </c>
      <c r="B14" s="28">
        <v>3379016</v>
      </c>
      <c r="C14" s="28">
        <v>578077</v>
      </c>
      <c r="D14" s="28">
        <v>252564</v>
      </c>
      <c r="E14" s="28">
        <v>42936</v>
      </c>
      <c r="F14" s="28">
        <v>0</v>
      </c>
      <c r="G14" s="28">
        <v>0</v>
      </c>
      <c r="H14" s="28">
        <f t="shared" si="0"/>
        <v>252564</v>
      </c>
      <c r="I14" s="28">
        <f t="shared" si="0"/>
        <v>42936</v>
      </c>
      <c r="J14" s="28">
        <v>0</v>
      </c>
      <c r="K14" s="28">
        <v>0</v>
      </c>
      <c r="L14" s="28">
        <f t="shared" si="1"/>
        <v>3631580</v>
      </c>
      <c r="M14" s="28">
        <f t="shared" si="2"/>
        <v>621013</v>
      </c>
      <c r="N14" s="28">
        <f t="shared" si="3"/>
        <v>0</v>
      </c>
      <c r="O14" s="28">
        <f t="shared" si="4"/>
        <v>0</v>
      </c>
      <c r="P14" s="28">
        <f t="shared" si="5"/>
        <v>3631580</v>
      </c>
      <c r="Q14" s="28">
        <f t="shared" si="6"/>
        <v>621013</v>
      </c>
      <c r="R14" s="46">
        <v>44958</v>
      </c>
      <c r="S14" s="28">
        <v>6698939</v>
      </c>
      <c r="T14" s="28">
        <v>1201006</v>
      </c>
      <c r="U14" s="28">
        <v>22870742</v>
      </c>
      <c r="V14" s="28">
        <f t="shared" si="7"/>
        <v>29569681</v>
      </c>
      <c r="W14" s="28">
        <v>1201006</v>
      </c>
      <c r="X14" s="28">
        <v>2995209</v>
      </c>
    </row>
    <row r="15" spans="1:24">
      <c r="A15" s="46">
        <v>44986</v>
      </c>
      <c r="B15" s="28">
        <v>4436864</v>
      </c>
      <c r="C15" s="28">
        <v>798637</v>
      </c>
      <c r="D15" s="28">
        <v>252564</v>
      </c>
      <c r="E15" s="28">
        <v>42936</v>
      </c>
      <c r="F15" s="28">
        <v>0</v>
      </c>
      <c r="G15" s="28">
        <v>0</v>
      </c>
      <c r="H15" s="28">
        <f t="shared" si="0"/>
        <v>252564</v>
      </c>
      <c r="I15" s="28">
        <f t="shared" si="0"/>
        <v>42936</v>
      </c>
      <c r="J15" s="28">
        <v>0</v>
      </c>
      <c r="K15" s="28">
        <v>0</v>
      </c>
      <c r="L15" s="28">
        <f t="shared" si="1"/>
        <v>4689428</v>
      </c>
      <c r="M15" s="28">
        <f t="shared" si="2"/>
        <v>841573</v>
      </c>
      <c r="N15" s="28">
        <f t="shared" si="3"/>
        <v>0</v>
      </c>
      <c r="O15" s="28">
        <f t="shared" si="4"/>
        <v>0</v>
      </c>
      <c r="P15" s="28">
        <f t="shared" si="5"/>
        <v>4689428</v>
      </c>
      <c r="Q15" s="28">
        <f t="shared" si="6"/>
        <v>841573</v>
      </c>
      <c r="R15" s="46">
        <v>44986</v>
      </c>
      <c r="S15" s="28">
        <v>7858462</v>
      </c>
      <c r="T15" s="28">
        <v>1414525</v>
      </c>
      <c r="U15" s="28">
        <v>26731135</v>
      </c>
      <c r="V15" s="28">
        <f t="shared" si="7"/>
        <v>34589597</v>
      </c>
      <c r="W15" s="28">
        <v>1414525</v>
      </c>
      <c r="X15" s="28">
        <v>0</v>
      </c>
    </row>
    <row r="16" spans="1:24">
      <c r="A16" s="46">
        <v>45017</v>
      </c>
      <c r="B16" s="28">
        <v>907897</v>
      </c>
      <c r="C16" s="28">
        <v>163422</v>
      </c>
      <c r="D16" s="28">
        <v>0</v>
      </c>
      <c r="E16" s="28">
        <v>0</v>
      </c>
      <c r="F16" s="28">
        <v>0</v>
      </c>
      <c r="G16" s="28">
        <v>0</v>
      </c>
      <c r="H16" s="28">
        <f t="shared" si="0"/>
        <v>0</v>
      </c>
      <c r="I16" s="28">
        <f t="shared" si="0"/>
        <v>0</v>
      </c>
      <c r="J16" s="28">
        <v>0</v>
      </c>
      <c r="K16" s="28">
        <v>0</v>
      </c>
      <c r="L16" s="28">
        <f t="shared" si="1"/>
        <v>907897</v>
      </c>
      <c r="M16" s="28">
        <f t="shared" si="2"/>
        <v>163422</v>
      </c>
      <c r="N16" s="28">
        <f t="shared" si="3"/>
        <v>0</v>
      </c>
      <c r="O16" s="28">
        <f t="shared" si="4"/>
        <v>0</v>
      </c>
      <c r="P16" s="28">
        <f t="shared" si="5"/>
        <v>907897</v>
      </c>
      <c r="Q16" s="28">
        <f t="shared" si="6"/>
        <v>163422</v>
      </c>
      <c r="R16" s="46">
        <v>45017</v>
      </c>
      <c r="S16" s="28">
        <v>5198069</v>
      </c>
      <c r="T16" s="28">
        <v>935653</v>
      </c>
      <c r="U16" s="28">
        <v>215418</v>
      </c>
      <c r="V16" s="28">
        <f t="shared" si="7"/>
        <v>5413487</v>
      </c>
      <c r="W16" s="28">
        <v>935653</v>
      </c>
      <c r="X16" s="28">
        <v>3743520</v>
      </c>
    </row>
    <row r="17" spans="1:24">
      <c r="A17" s="46">
        <v>45047</v>
      </c>
      <c r="B17" s="28">
        <v>7870570</v>
      </c>
      <c r="C17" s="28">
        <v>1416703</v>
      </c>
      <c r="D17" s="28">
        <v>0</v>
      </c>
      <c r="E17" s="28">
        <v>0</v>
      </c>
      <c r="F17" s="28">
        <v>0</v>
      </c>
      <c r="G17" s="28">
        <v>0</v>
      </c>
      <c r="H17" s="28">
        <f t="shared" si="0"/>
        <v>0</v>
      </c>
      <c r="I17" s="28">
        <f t="shared" si="0"/>
        <v>0</v>
      </c>
      <c r="J17" s="28">
        <v>0</v>
      </c>
      <c r="K17" s="28">
        <v>0</v>
      </c>
      <c r="L17" s="28">
        <f t="shared" si="1"/>
        <v>7870570</v>
      </c>
      <c r="M17" s="28">
        <f t="shared" si="2"/>
        <v>1416703</v>
      </c>
      <c r="N17" s="28">
        <f t="shared" si="3"/>
        <v>0</v>
      </c>
      <c r="O17" s="28">
        <f t="shared" si="4"/>
        <v>0</v>
      </c>
      <c r="P17" s="28">
        <f t="shared" si="5"/>
        <v>7870570</v>
      </c>
      <c r="Q17" s="28">
        <f t="shared" si="6"/>
        <v>1416703</v>
      </c>
      <c r="R17" s="46">
        <v>45047</v>
      </c>
      <c r="S17" s="28">
        <v>9419250</v>
      </c>
      <c r="T17" s="28">
        <v>1695467</v>
      </c>
      <c r="U17" s="28">
        <v>64052</v>
      </c>
      <c r="V17" s="28">
        <f t="shared" si="7"/>
        <v>9483302</v>
      </c>
      <c r="W17" s="28">
        <v>1695467</v>
      </c>
      <c r="X17" s="28">
        <v>0</v>
      </c>
    </row>
    <row r="18" spans="1:24">
      <c r="A18" s="46">
        <v>45078</v>
      </c>
      <c r="B18" s="28">
        <v>3642600</v>
      </c>
      <c r="C18" s="28">
        <v>655433</v>
      </c>
      <c r="D18" s="28">
        <v>0</v>
      </c>
      <c r="E18" s="28">
        <v>0</v>
      </c>
      <c r="F18" s="28">
        <v>0</v>
      </c>
      <c r="G18" s="28"/>
      <c r="H18" s="28">
        <f t="shared" si="0"/>
        <v>0</v>
      </c>
      <c r="I18" s="28">
        <f t="shared" si="0"/>
        <v>0</v>
      </c>
      <c r="J18" s="28">
        <v>0</v>
      </c>
      <c r="K18" s="28">
        <v>0</v>
      </c>
      <c r="L18" s="28">
        <f t="shared" si="1"/>
        <v>3642600</v>
      </c>
      <c r="M18" s="28">
        <f t="shared" si="2"/>
        <v>655433</v>
      </c>
      <c r="N18" s="28">
        <f t="shared" si="3"/>
        <v>0</v>
      </c>
      <c r="O18" s="28">
        <f t="shared" si="4"/>
        <v>0</v>
      </c>
      <c r="P18" s="28">
        <f t="shared" si="5"/>
        <v>3642600</v>
      </c>
      <c r="Q18" s="28">
        <f t="shared" si="6"/>
        <v>655433</v>
      </c>
      <c r="R18" s="46">
        <v>45078</v>
      </c>
      <c r="S18" s="28">
        <v>6776699</v>
      </c>
      <c r="T18" s="28">
        <v>1219807</v>
      </c>
      <c r="U18" s="28">
        <v>0</v>
      </c>
      <c r="V18" s="28">
        <f t="shared" si="7"/>
        <v>6776699</v>
      </c>
      <c r="W18" s="28">
        <v>1219807</v>
      </c>
      <c r="X18" s="28">
        <v>0</v>
      </c>
    </row>
    <row r="19" ht="19.5" spans="1:24">
      <c r="A19" s="84" t="s">
        <v>25</v>
      </c>
      <c r="B19" s="85">
        <f>SUM(B7:B18)</f>
        <v>52484839</v>
      </c>
      <c r="C19" s="85">
        <f t="shared" ref="C19:X19" si="8">SUM(C7:C18)</f>
        <v>9094420</v>
      </c>
      <c r="D19" s="85">
        <f t="shared" si="8"/>
        <v>2814955</v>
      </c>
      <c r="E19" s="85">
        <f t="shared" si="8"/>
        <v>478545</v>
      </c>
      <c r="F19" s="85">
        <f t="shared" si="8"/>
        <v>15978750</v>
      </c>
      <c r="G19" s="85">
        <f t="shared" si="8"/>
        <v>2716387</v>
      </c>
      <c r="H19" s="85">
        <f t="shared" si="8"/>
        <v>18793705</v>
      </c>
      <c r="I19" s="85">
        <f t="shared" si="8"/>
        <v>3194932</v>
      </c>
      <c r="J19" s="85">
        <f t="shared" si="8"/>
        <v>4943438</v>
      </c>
      <c r="K19" s="85">
        <f t="shared" si="8"/>
        <v>49434</v>
      </c>
      <c r="L19" s="85">
        <f t="shared" si="8"/>
        <v>55299794</v>
      </c>
      <c r="M19" s="85">
        <f t="shared" si="8"/>
        <v>9572965</v>
      </c>
      <c r="N19" s="85">
        <f t="shared" si="8"/>
        <v>20922188</v>
      </c>
      <c r="O19" s="85">
        <f t="shared" si="8"/>
        <v>2765821</v>
      </c>
      <c r="P19" s="85">
        <f t="shared" si="8"/>
        <v>76221982</v>
      </c>
      <c r="Q19" s="85">
        <f t="shared" si="8"/>
        <v>12338786</v>
      </c>
      <c r="R19" s="84" t="s">
        <v>25</v>
      </c>
      <c r="S19" s="85">
        <f t="shared" si="8"/>
        <v>76700690</v>
      </c>
      <c r="T19" s="85">
        <f t="shared" si="8"/>
        <v>13393835</v>
      </c>
      <c r="U19" s="85">
        <f t="shared" si="8"/>
        <v>167932063</v>
      </c>
      <c r="V19" s="85">
        <f t="shared" si="8"/>
        <v>244632753</v>
      </c>
      <c r="W19" s="85">
        <f t="shared" ref="W19" si="9">SUM(W7:W18)</f>
        <v>13393835</v>
      </c>
      <c r="X19" s="85">
        <f t="shared" si="8"/>
        <v>16362916</v>
      </c>
    </row>
    <row r="20" ht="15.75" spans="1:24">
      <c r="A20" s="86"/>
      <c r="J20" s="87"/>
      <c r="K20" s="87"/>
      <c r="L20" s="87"/>
      <c r="M20" s="87"/>
      <c r="N20" s="87"/>
      <c r="O20" s="87"/>
      <c r="P20" s="87"/>
      <c r="Q20" s="87"/>
      <c r="R20" s="87"/>
    </row>
    <row r="21" spans="1:24">
      <c r="B21" s="87"/>
      <c r="C21" s="87"/>
      <c r="D21" s="87"/>
      <c r="E21" s="87"/>
      <c r="F21" s="87"/>
      <c r="G21" s="74" t="s">
        <v>26</v>
      </c>
      <c r="H21" s="88">
        <f>+B19</f>
        <v>52484839</v>
      </c>
      <c r="I21" s="87"/>
      <c r="S21" s="87"/>
      <c r="T21" s="87"/>
      <c r="U21" s="87"/>
      <c r="V21" s="87"/>
      <c r="W21" s="87"/>
    </row>
    <row r="22" spans="1:24">
      <c r="G22" s="74" t="s">
        <v>27</v>
      </c>
      <c r="H22" s="89">
        <f>+J19</f>
        <v>4943438</v>
      </c>
    </row>
    <row r="23" spans="1:24">
      <c r="G23" s="74" t="s">
        <v>28</v>
      </c>
      <c r="H23" s="88">
        <v>-2310771</v>
      </c>
    </row>
    <row r="24" spans="1:24">
      <c r="H24" s="90">
        <f>+H21+H22+H23</f>
        <v>55117506</v>
      </c>
    </row>
  </sheetData>
  <mergeCells count="6">
    <mergeCell ref="A1:X1"/>
    <mergeCell ref="A2:X2"/>
    <mergeCell ref="A3:X3"/>
    <mergeCell ref="B4:K4"/>
    <mergeCell ref="L4:O4"/>
    <mergeCell ref="S4:X4"/>
  </mergeCells>
  <pageMargins left="0" right="0" top="0.5" bottom="0.5" header="0.3" footer="0.3"/>
  <pageSetup paperSize="1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workbookViewId="0">
      <selection activeCell="A1" sqref="A1:W19"/>
    </sheetView>
  </sheetViews>
  <sheetFormatPr defaultColWidth="9" defaultRowHeight="15"/>
  <cols>
    <col min="1" max="1" width="7.57142857142857" style="4" customWidth="1"/>
    <col min="2" max="2" width="11.5714285714286" style="4" customWidth="1"/>
    <col min="3" max="3" width="14.2857142857143" style="4" customWidth="1"/>
    <col min="4" max="4" width="13.2857142857143" style="4" hidden="1" customWidth="1"/>
    <col min="5" max="5" width="11.5714285714286" style="4" hidden="1" customWidth="1"/>
    <col min="6" max="6" width="14.1428571428571" style="4" hidden="1" customWidth="1"/>
    <col min="7" max="7" width="17.5714285714286" style="4" hidden="1" customWidth="1"/>
    <col min="8" max="8" width="15" style="4" hidden="1" customWidth="1"/>
    <col min="9" max="9" width="16.2857142857143" style="4" hidden="1" customWidth="1"/>
    <col min="10" max="10" width="11.5714285714286" style="4" customWidth="1"/>
    <col min="11" max="11" width="14.7142857142857" style="4" customWidth="1"/>
    <col min="12" max="12" width="15.5714285714286" style="4" customWidth="1"/>
    <col min="13" max="13" width="16" style="4" customWidth="1"/>
    <col min="14" max="14" width="16" style="4" hidden="1" customWidth="1"/>
    <col min="15" max="15" width="15.1428571428571" style="4" hidden="1" customWidth="1"/>
    <col min="16" max="16" width="15.2857142857143" style="4" customWidth="1"/>
    <col min="17" max="17" width="14.2857142857143" style="4" customWidth="1"/>
    <col min="18" max="18" width="12.7142857142857" style="4" customWidth="1"/>
    <col min="19" max="19" width="9.14285714285714" style="4" customWidth="1"/>
    <col min="20" max="20" width="12.5714285714286" style="4" customWidth="1"/>
    <col min="21" max="21" width="15.2857142857143" style="4" customWidth="1"/>
    <col min="22" max="23" width="11.5714285714286" style="4" customWidth="1"/>
    <col min="24" max="24" width="11.5714285714286" style="4" hidden="1" customWidth="1"/>
    <col min="25" max="25" width="10.5714285714286" style="4" hidden="1" customWidth="1"/>
    <col min="26" max="26" width="9" style="4" hidden="1" customWidth="1"/>
    <col min="27" max="27" width="12.8571428571429" style="4" hidden="1" customWidth="1"/>
    <col min="28" max="28" width="10.5714285714286" style="4" hidden="1" customWidth="1"/>
    <col min="29" max="16384" width="9.14285714285714" style="4"/>
  </cols>
  <sheetData>
    <row r="1" ht="18.75" spans="1:2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18.75" spans="1:28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19.5" spans="1:28">
      <c r="A3" s="6" t="s">
        <v>30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16.5" spans="1:28">
      <c r="A4" s="8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57"/>
      <c r="P4" s="11" t="s">
        <v>5</v>
      </c>
      <c r="Q4" s="12"/>
      <c r="R4" s="12"/>
      <c r="S4" s="12"/>
      <c r="T4" s="12"/>
      <c r="U4" s="12"/>
      <c r="V4" s="13"/>
      <c r="W4" s="12"/>
      <c r="X4" s="33"/>
      <c r="Y4" s="25"/>
      <c r="Z4" s="25"/>
      <c r="AA4" s="25"/>
      <c r="AB4" s="25"/>
    </row>
    <row r="5" s="1" customFormat="1" ht="63" spans="1:28">
      <c r="A5" s="14" t="s">
        <v>6</v>
      </c>
      <c r="B5" s="15" t="s">
        <v>31</v>
      </c>
      <c r="C5" s="16" t="s">
        <v>8</v>
      </c>
      <c r="D5" s="16" t="s">
        <v>9</v>
      </c>
      <c r="E5" s="16" t="s">
        <v>8</v>
      </c>
      <c r="F5" s="16" t="s">
        <v>32</v>
      </c>
      <c r="G5" s="16" t="s">
        <v>8</v>
      </c>
      <c r="H5" s="16" t="s">
        <v>11</v>
      </c>
      <c r="I5" s="16" t="s">
        <v>12</v>
      </c>
      <c r="J5" s="16" t="s">
        <v>10</v>
      </c>
      <c r="K5" s="16" t="s">
        <v>33</v>
      </c>
      <c r="L5" s="17" t="s">
        <v>34</v>
      </c>
      <c r="M5" s="17" t="s">
        <v>23</v>
      </c>
      <c r="N5" s="18" t="s">
        <v>35</v>
      </c>
      <c r="O5" s="14" t="s">
        <v>6</v>
      </c>
      <c r="P5" s="15" t="s">
        <v>36</v>
      </c>
      <c r="Q5" s="16" t="s">
        <v>37</v>
      </c>
      <c r="R5" s="15" t="s">
        <v>38</v>
      </c>
      <c r="S5" s="16" t="s">
        <v>39</v>
      </c>
      <c r="T5" s="16" t="s">
        <v>21</v>
      </c>
      <c r="U5" s="16" t="s">
        <v>40</v>
      </c>
      <c r="V5" s="19" t="s">
        <v>41</v>
      </c>
      <c r="W5" s="58" t="s">
        <v>24</v>
      </c>
      <c r="X5" s="59" t="s">
        <v>42</v>
      </c>
      <c r="Y5" s="60">
        <v>0.1</v>
      </c>
      <c r="Z5" s="60">
        <v>0.01</v>
      </c>
      <c r="AA5" s="20" t="s">
        <v>43</v>
      </c>
      <c r="AB5" s="20" t="s">
        <v>44</v>
      </c>
    </row>
    <row r="6" spans="1:28">
      <c r="A6" s="21"/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  <c r="O6" s="21"/>
      <c r="P6" s="22"/>
      <c r="Q6" s="23"/>
      <c r="R6" s="23"/>
      <c r="S6" s="23"/>
      <c r="T6" s="23"/>
      <c r="U6" s="23"/>
      <c r="V6" s="23"/>
      <c r="W6" s="24"/>
      <c r="X6" s="33"/>
      <c r="Y6" s="25"/>
      <c r="Z6" s="25"/>
      <c r="AA6" s="25"/>
      <c r="AB6" s="25"/>
    </row>
    <row r="7" ht="15.75" spans="1:28">
      <c r="A7" s="26">
        <v>45108</v>
      </c>
      <c r="B7" s="27">
        <v>2640928</v>
      </c>
      <c r="C7" s="28">
        <v>475368</v>
      </c>
      <c r="D7" s="61"/>
      <c r="E7" s="61"/>
      <c r="F7" s="61">
        <v>0</v>
      </c>
      <c r="G7" s="61">
        <v>0</v>
      </c>
      <c r="H7" s="61">
        <f>+D7+F7</f>
        <v>0</v>
      </c>
      <c r="I7" s="61">
        <f>+E7+G7</f>
        <v>0</v>
      </c>
      <c r="J7" s="28">
        <v>4050613</v>
      </c>
      <c r="K7" s="28">
        <v>40506</v>
      </c>
      <c r="L7" s="28">
        <f>+B7+J7</f>
        <v>6691541</v>
      </c>
      <c r="M7" s="28">
        <f>+C7+K7</f>
        <v>515874</v>
      </c>
      <c r="N7" s="29">
        <f>+L7+M7</f>
        <v>7207415</v>
      </c>
      <c r="O7" s="26">
        <v>45108</v>
      </c>
      <c r="P7" s="27">
        <v>9189723</v>
      </c>
      <c r="Q7" s="28">
        <v>1654153</v>
      </c>
      <c r="R7" s="28"/>
      <c r="S7" s="30">
        <f t="shared" ref="S7:S16" si="0">+R7*1%</f>
        <v>0</v>
      </c>
      <c r="T7" s="28">
        <v>90690</v>
      </c>
      <c r="U7" s="31">
        <f>+P7+R7+T7</f>
        <v>9280413</v>
      </c>
      <c r="V7" s="62">
        <f t="shared" ref="V7:V18" si="1">+Q7+S7</f>
        <v>1654153</v>
      </c>
      <c r="W7" s="63"/>
      <c r="X7" s="64">
        <f t="shared" ref="X7:X18" si="2">+V7-M7</f>
        <v>1138279</v>
      </c>
      <c r="Y7" s="65">
        <f t="shared" ref="Y7:Y18" si="3">+Q7*10%</f>
        <v>165415.3</v>
      </c>
      <c r="Z7" s="65"/>
      <c r="AA7" s="65">
        <v>44903</v>
      </c>
      <c r="AB7" s="65">
        <f t="shared" ref="AB7:AB14" si="4">+Y7+AA7</f>
        <v>210318.3</v>
      </c>
    </row>
    <row r="8" ht="15.75" spans="1:28">
      <c r="A8" s="26">
        <v>45139</v>
      </c>
      <c r="B8" s="27">
        <v>4083280</v>
      </c>
      <c r="C8" s="28">
        <v>734874</v>
      </c>
      <c r="D8" s="61"/>
      <c r="E8" s="61"/>
      <c r="F8" s="61">
        <v>0</v>
      </c>
      <c r="G8" s="61">
        <v>0</v>
      </c>
      <c r="H8" s="61">
        <f t="shared" ref="H8:I18" si="5">+D8+F8</f>
        <v>0</v>
      </c>
      <c r="I8" s="61">
        <f t="shared" si="5"/>
        <v>0</v>
      </c>
      <c r="J8" s="28"/>
      <c r="K8" s="28"/>
      <c r="L8" s="28">
        <f t="shared" ref="L8:M18" si="6">+B8+J8</f>
        <v>4083280</v>
      </c>
      <c r="M8" s="28">
        <f t="shared" si="6"/>
        <v>734874</v>
      </c>
      <c r="N8" s="29">
        <f t="shared" ref="N8:N18" si="7">+L8+M8</f>
        <v>4818154</v>
      </c>
      <c r="O8" s="26">
        <v>45139</v>
      </c>
      <c r="P8" s="27">
        <v>4766493</v>
      </c>
      <c r="Q8" s="28">
        <v>857970</v>
      </c>
      <c r="R8" s="28"/>
      <c r="S8" s="30">
        <f t="shared" si="0"/>
        <v>0</v>
      </c>
      <c r="T8" s="28">
        <v>215160</v>
      </c>
      <c r="U8" s="31">
        <f t="shared" ref="U8:U18" si="8">+P8+R8+T8</f>
        <v>4981653</v>
      </c>
      <c r="V8" s="62">
        <f t="shared" si="1"/>
        <v>857970</v>
      </c>
      <c r="W8" s="66"/>
      <c r="X8" s="64">
        <f t="shared" si="2"/>
        <v>123096</v>
      </c>
      <c r="Y8" s="65">
        <f t="shared" si="3"/>
        <v>85797</v>
      </c>
      <c r="Z8" s="65"/>
      <c r="AA8" s="65">
        <v>17830</v>
      </c>
      <c r="AB8" s="65">
        <f t="shared" si="4"/>
        <v>103627</v>
      </c>
    </row>
    <row r="9" ht="15.75" spans="1:28">
      <c r="A9" s="26">
        <v>45170</v>
      </c>
      <c r="B9" s="27">
        <v>2725176</v>
      </c>
      <c r="C9" s="28">
        <v>490531</v>
      </c>
      <c r="D9" s="61"/>
      <c r="E9" s="61"/>
      <c r="F9" s="61"/>
      <c r="G9" s="61"/>
      <c r="H9" s="61">
        <f t="shared" si="5"/>
        <v>0</v>
      </c>
      <c r="I9" s="61">
        <f t="shared" si="5"/>
        <v>0</v>
      </c>
      <c r="J9" s="28">
        <v>4422179</v>
      </c>
      <c r="K9" s="28">
        <v>44222</v>
      </c>
      <c r="L9" s="28">
        <f t="shared" si="6"/>
        <v>7147355</v>
      </c>
      <c r="M9" s="28">
        <f t="shared" si="6"/>
        <v>534753</v>
      </c>
      <c r="N9" s="29">
        <f t="shared" si="7"/>
        <v>7682108</v>
      </c>
      <c r="O9" s="26">
        <v>45170</v>
      </c>
      <c r="P9" s="27">
        <v>8107327</v>
      </c>
      <c r="Q9" s="28">
        <v>1459320</v>
      </c>
      <c r="R9" s="28"/>
      <c r="S9" s="30">
        <f t="shared" si="0"/>
        <v>0</v>
      </c>
      <c r="T9" s="28">
        <v>90100</v>
      </c>
      <c r="U9" s="31">
        <f t="shared" si="8"/>
        <v>8197427</v>
      </c>
      <c r="V9" s="62">
        <f t="shared" si="1"/>
        <v>1459320</v>
      </c>
      <c r="W9" s="63"/>
      <c r="X9" s="64">
        <f t="shared" si="2"/>
        <v>924567</v>
      </c>
      <c r="Y9" s="65">
        <f t="shared" si="3"/>
        <v>145932</v>
      </c>
      <c r="Z9" s="65"/>
      <c r="AA9" s="65">
        <v>13500</v>
      </c>
      <c r="AB9" s="65">
        <f t="shared" si="4"/>
        <v>159432</v>
      </c>
    </row>
    <row r="10" ht="15.75" spans="1:28">
      <c r="A10" s="26">
        <v>45200</v>
      </c>
      <c r="B10" s="27">
        <v>2835457</v>
      </c>
      <c r="C10" s="28">
        <v>510385</v>
      </c>
      <c r="D10" s="61"/>
      <c r="E10" s="61"/>
      <c r="F10" s="61"/>
      <c r="G10" s="61"/>
      <c r="H10" s="61">
        <f t="shared" si="5"/>
        <v>0</v>
      </c>
      <c r="I10" s="61">
        <f t="shared" si="5"/>
        <v>0</v>
      </c>
      <c r="J10" s="28">
        <v>3833830</v>
      </c>
      <c r="K10" s="28">
        <v>38338</v>
      </c>
      <c r="L10" s="28">
        <f t="shared" si="6"/>
        <v>6669287</v>
      </c>
      <c r="M10" s="28">
        <f t="shared" si="6"/>
        <v>548723</v>
      </c>
      <c r="N10" s="29">
        <f t="shared" si="7"/>
        <v>7218010</v>
      </c>
      <c r="O10" s="26">
        <v>45200</v>
      </c>
      <c r="P10" s="27">
        <v>12748032</v>
      </c>
      <c r="Q10" s="28">
        <v>2294649</v>
      </c>
      <c r="R10" s="28"/>
      <c r="S10" s="30">
        <f t="shared" si="0"/>
        <v>0</v>
      </c>
      <c r="T10" s="28">
        <v>713887</v>
      </c>
      <c r="U10" s="31">
        <f t="shared" si="8"/>
        <v>13461919</v>
      </c>
      <c r="V10" s="62">
        <f t="shared" si="1"/>
        <v>2294649</v>
      </c>
      <c r="W10" s="67"/>
      <c r="X10" s="64">
        <f t="shared" si="2"/>
        <v>1745926</v>
      </c>
      <c r="Y10" s="65">
        <f t="shared" si="3"/>
        <v>229464.9</v>
      </c>
      <c r="Z10" s="65"/>
      <c r="AA10" s="65">
        <v>47349</v>
      </c>
      <c r="AB10" s="65">
        <f t="shared" si="4"/>
        <v>276813.9</v>
      </c>
    </row>
    <row r="11" ht="15.75" spans="1:28">
      <c r="A11" s="26">
        <v>45231</v>
      </c>
      <c r="B11" s="27">
        <v>4605304</v>
      </c>
      <c r="C11" s="28">
        <v>828957</v>
      </c>
      <c r="D11" s="61"/>
      <c r="E11" s="61"/>
      <c r="F11" s="61">
        <v>0</v>
      </c>
      <c r="G11" s="61">
        <v>0</v>
      </c>
      <c r="H11" s="61">
        <f t="shared" si="5"/>
        <v>0</v>
      </c>
      <c r="I11" s="61">
        <f t="shared" si="5"/>
        <v>0</v>
      </c>
      <c r="J11" s="28">
        <v>945277</v>
      </c>
      <c r="K11" s="28">
        <v>9453</v>
      </c>
      <c r="L11" s="28">
        <f t="shared" si="6"/>
        <v>5550581</v>
      </c>
      <c r="M11" s="28">
        <f t="shared" si="6"/>
        <v>838410</v>
      </c>
      <c r="N11" s="29">
        <f t="shared" si="7"/>
        <v>6388991</v>
      </c>
      <c r="O11" s="26">
        <v>45231</v>
      </c>
      <c r="P11" s="27">
        <v>10664646</v>
      </c>
      <c r="Q11" s="28">
        <v>1919638</v>
      </c>
      <c r="R11" s="28"/>
      <c r="S11" s="30">
        <f t="shared" si="0"/>
        <v>0</v>
      </c>
      <c r="T11" s="28">
        <v>159000</v>
      </c>
      <c r="U11" s="31">
        <f t="shared" si="8"/>
        <v>10823646</v>
      </c>
      <c r="V11" s="62">
        <f t="shared" si="1"/>
        <v>1919638</v>
      </c>
      <c r="W11" s="67">
        <v>3069806</v>
      </c>
      <c r="X11" s="64">
        <f t="shared" si="2"/>
        <v>1081228</v>
      </c>
      <c r="Y11" s="65">
        <f t="shared" si="3"/>
        <v>191963.8</v>
      </c>
      <c r="Z11" s="65"/>
      <c r="AA11" s="65">
        <v>22790</v>
      </c>
      <c r="AB11" s="65">
        <f t="shared" si="4"/>
        <v>214753.8</v>
      </c>
    </row>
    <row r="12" ht="15.75" spans="1:28">
      <c r="A12" s="26">
        <v>45261</v>
      </c>
      <c r="B12" s="27">
        <v>3577784</v>
      </c>
      <c r="C12" s="28">
        <v>644001</v>
      </c>
      <c r="D12" s="61"/>
      <c r="E12" s="61"/>
      <c r="F12" s="61">
        <v>0</v>
      </c>
      <c r="G12" s="61">
        <v>0</v>
      </c>
      <c r="H12" s="61">
        <f t="shared" si="5"/>
        <v>0</v>
      </c>
      <c r="I12" s="61">
        <f t="shared" si="5"/>
        <v>0</v>
      </c>
      <c r="J12" s="28">
        <v>3710576</v>
      </c>
      <c r="K12" s="28">
        <v>668427</v>
      </c>
      <c r="L12" s="28">
        <f t="shared" si="6"/>
        <v>7288360</v>
      </c>
      <c r="M12" s="28">
        <f t="shared" si="6"/>
        <v>1312428</v>
      </c>
      <c r="N12" s="29">
        <f t="shared" si="7"/>
        <v>8600788</v>
      </c>
      <c r="O12" s="26">
        <v>45261</v>
      </c>
      <c r="P12" s="27">
        <v>7862951</v>
      </c>
      <c r="Q12" s="28">
        <v>1415333</v>
      </c>
      <c r="R12" s="28"/>
      <c r="S12" s="30">
        <f t="shared" si="0"/>
        <v>0</v>
      </c>
      <c r="T12" s="28">
        <v>2148961</v>
      </c>
      <c r="U12" s="31">
        <f t="shared" si="8"/>
        <v>10011912</v>
      </c>
      <c r="V12" s="62">
        <f t="shared" si="1"/>
        <v>1415333</v>
      </c>
      <c r="W12" s="68"/>
      <c r="X12" s="64">
        <f t="shared" si="2"/>
        <v>102905</v>
      </c>
      <c r="Y12" s="65">
        <f t="shared" si="3"/>
        <v>141533.3</v>
      </c>
      <c r="Z12" s="65"/>
      <c r="AA12" s="65">
        <v>0</v>
      </c>
      <c r="AB12" s="65">
        <f t="shared" si="4"/>
        <v>141533.3</v>
      </c>
    </row>
    <row r="13" ht="15.75" spans="1:28">
      <c r="A13" s="26">
        <v>45292</v>
      </c>
      <c r="B13" s="27">
        <v>3115987</v>
      </c>
      <c r="C13" s="28">
        <v>560878</v>
      </c>
      <c r="D13" s="61"/>
      <c r="E13" s="61"/>
      <c r="F13" s="61">
        <v>0</v>
      </c>
      <c r="G13" s="61">
        <v>0</v>
      </c>
      <c r="H13" s="61">
        <f t="shared" si="5"/>
        <v>0</v>
      </c>
      <c r="I13" s="61">
        <f t="shared" si="5"/>
        <v>0</v>
      </c>
      <c r="J13" s="28">
        <v>1243591</v>
      </c>
      <c r="K13" s="28">
        <v>12436</v>
      </c>
      <c r="L13" s="28">
        <f t="shared" si="6"/>
        <v>4359578</v>
      </c>
      <c r="M13" s="28">
        <f t="shared" si="6"/>
        <v>573314</v>
      </c>
      <c r="N13" s="29">
        <f t="shared" si="7"/>
        <v>4932892</v>
      </c>
      <c r="O13" s="26">
        <v>45292</v>
      </c>
      <c r="P13" s="27">
        <v>7477782</v>
      </c>
      <c r="Q13" s="28">
        <v>1346005</v>
      </c>
      <c r="R13" s="28"/>
      <c r="S13" s="30">
        <f t="shared" si="0"/>
        <v>0</v>
      </c>
      <c r="T13" s="28"/>
      <c r="U13" s="31">
        <f t="shared" si="8"/>
        <v>7477782</v>
      </c>
      <c r="V13" s="62">
        <f t="shared" si="1"/>
        <v>1346005</v>
      </c>
      <c r="W13" s="63"/>
      <c r="X13" s="64">
        <f t="shared" si="2"/>
        <v>772691</v>
      </c>
      <c r="Y13" s="65">
        <f t="shared" si="3"/>
        <v>134600.5</v>
      </c>
      <c r="Z13" s="65"/>
      <c r="AA13" s="65">
        <v>23557</v>
      </c>
      <c r="AB13" s="65">
        <f t="shared" si="4"/>
        <v>158157.5</v>
      </c>
    </row>
    <row r="14" ht="15.75" spans="1:28">
      <c r="A14" s="26">
        <v>45323</v>
      </c>
      <c r="B14" s="27">
        <v>6456090</v>
      </c>
      <c r="C14" s="28">
        <v>1162099</v>
      </c>
      <c r="D14" s="61"/>
      <c r="E14" s="61"/>
      <c r="F14" s="61">
        <v>0</v>
      </c>
      <c r="G14" s="61">
        <v>0</v>
      </c>
      <c r="H14" s="61">
        <f t="shared" si="5"/>
        <v>0</v>
      </c>
      <c r="I14" s="61">
        <f t="shared" si="5"/>
        <v>0</v>
      </c>
      <c r="J14" s="61">
        <v>0</v>
      </c>
      <c r="K14" s="61">
        <v>0</v>
      </c>
      <c r="L14" s="28">
        <f t="shared" si="6"/>
        <v>6456090</v>
      </c>
      <c r="M14" s="28">
        <f t="shared" si="6"/>
        <v>1162099</v>
      </c>
      <c r="N14" s="29">
        <f t="shared" si="7"/>
        <v>7618189</v>
      </c>
      <c r="O14" s="26">
        <v>45323</v>
      </c>
      <c r="P14" s="27">
        <v>5922152</v>
      </c>
      <c r="Q14" s="28">
        <v>1065987</v>
      </c>
      <c r="R14" s="28"/>
      <c r="S14" s="30">
        <f t="shared" si="0"/>
        <v>0</v>
      </c>
      <c r="T14" s="61"/>
      <c r="U14" s="31">
        <f t="shared" si="8"/>
        <v>5922152</v>
      </c>
      <c r="V14" s="62">
        <f t="shared" si="1"/>
        <v>1065987</v>
      </c>
      <c r="W14" s="68">
        <v>6068575</v>
      </c>
      <c r="X14" s="64">
        <f t="shared" si="2"/>
        <v>-96112</v>
      </c>
      <c r="Y14" s="65">
        <f t="shared" si="3"/>
        <v>106598.7</v>
      </c>
      <c r="Z14" s="65"/>
      <c r="AA14" s="65"/>
      <c r="AB14" s="65">
        <f t="shared" si="4"/>
        <v>106598.7</v>
      </c>
    </row>
    <row r="15" ht="15.75" spans="1:28">
      <c r="A15" s="26">
        <v>45352</v>
      </c>
      <c r="B15" s="27">
        <v>3224499</v>
      </c>
      <c r="C15" s="28">
        <v>580410</v>
      </c>
      <c r="D15" s="61"/>
      <c r="E15" s="61"/>
      <c r="F15" s="61">
        <v>0</v>
      </c>
      <c r="G15" s="61">
        <v>0</v>
      </c>
      <c r="H15" s="61">
        <f t="shared" si="5"/>
        <v>0</v>
      </c>
      <c r="I15" s="61">
        <f t="shared" si="5"/>
        <v>0</v>
      </c>
      <c r="J15" s="61">
        <v>0</v>
      </c>
      <c r="K15" s="61">
        <v>0</v>
      </c>
      <c r="L15" s="28">
        <f t="shared" si="6"/>
        <v>3224499</v>
      </c>
      <c r="M15" s="28">
        <f t="shared" si="6"/>
        <v>580410</v>
      </c>
      <c r="N15" s="29">
        <f t="shared" si="7"/>
        <v>3804909</v>
      </c>
      <c r="O15" s="26">
        <v>45352</v>
      </c>
      <c r="P15" s="27">
        <v>12777524</v>
      </c>
      <c r="Q15" s="28">
        <v>2299957</v>
      </c>
      <c r="R15" s="28">
        <v>3719590</v>
      </c>
      <c r="S15" s="30">
        <f t="shared" si="0"/>
        <v>37195.9</v>
      </c>
      <c r="T15" s="61"/>
      <c r="U15" s="31">
        <f t="shared" si="8"/>
        <v>16497114</v>
      </c>
      <c r="V15" s="62">
        <f t="shared" si="1"/>
        <v>2337152.9</v>
      </c>
      <c r="W15" s="63"/>
      <c r="X15" s="64">
        <f t="shared" si="2"/>
        <v>1756742.9</v>
      </c>
      <c r="Y15" s="65">
        <f t="shared" si="3"/>
        <v>229995.7</v>
      </c>
      <c r="Z15" s="65">
        <f>+S15</f>
        <v>37195.9</v>
      </c>
      <c r="AA15" s="65">
        <v>5990</v>
      </c>
      <c r="AB15" s="65">
        <f>+Y15+Z15+AA15</f>
        <v>273181.6</v>
      </c>
    </row>
    <row r="16" ht="15.75" spans="1:28">
      <c r="A16" s="26">
        <v>45383</v>
      </c>
      <c r="B16" s="27">
        <v>3552537</v>
      </c>
      <c r="C16" s="28">
        <v>639458</v>
      </c>
      <c r="D16" s="61"/>
      <c r="E16" s="61"/>
      <c r="F16" s="61">
        <v>0</v>
      </c>
      <c r="G16" s="61">
        <v>0</v>
      </c>
      <c r="H16" s="61">
        <f t="shared" si="5"/>
        <v>0</v>
      </c>
      <c r="I16" s="61">
        <f t="shared" si="5"/>
        <v>0</v>
      </c>
      <c r="J16" s="61">
        <v>0</v>
      </c>
      <c r="K16" s="61">
        <v>0</v>
      </c>
      <c r="L16" s="28">
        <f t="shared" si="6"/>
        <v>3552537</v>
      </c>
      <c r="M16" s="28">
        <f t="shared" si="6"/>
        <v>639458</v>
      </c>
      <c r="N16" s="29">
        <f t="shared" si="7"/>
        <v>4191995</v>
      </c>
      <c r="O16" s="26">
        <v>45383</v>
      </c>
      <c r="P16" s="27">
        <v>6782382</v>
      </c>
      <c r="Q16" s="28">
        <v>1220831</v>
      </c>
      <c r="R16" s="28">
        <v>1957712</v>
      </c>
      <c r="S16" s="30">
        <f t="shared" si="0"/>
        <v>19577.12</v>
      </c>
      <c r="T16" s="61"/>
      <c r="U16" s="31">
        <f t="shared" si="8"/>
        <v>8740094</v>
      </c>
      <c r="V16" s="62">
        <f t="shared" si="1"/>
        <v>1240408.12</v>
      </c>
      <c r="W16" s="69"/>
      <c r="X16" s="64">
        <f t="shared" si="2"/>
        <v>600950.12</v>
      </c>
      <c r="Y16" s="65">
        <f t="shared" si="3"/>
        <v>122083.1</v>
      </c>
      <c r="Z16" s="65">
        <f>+S16</f>
        <v>19577.12</v>
      </c>
      <c r="AA16" s="65">
        <v>43865</v>
      </c>
      <c r="AB16" s="65">
        <f t="shared" ref="AB16:AB18" si="9">+Y16+Z16+AA16</f>
        <v>185525.22</v>
      </c>
    </row>
    <row r="17" ht="15.75" spans="1:28">
      <c r="A17" s="26">
        <v>45413</v>
      </c>
      <c r="B17" s="27">
        <v>2640315</v>
      </c>
      <c r="C17" s="28">
        <v>475257</v>
      </c>
      <c r="D17" s="28"/>
      <c r="E17" s="28"/>
      <c r="F17" s="28">
        <v>0</v>
      </c>
      <c r="G17" s="28">
        <v>0</v>
      </c>
      <c r="H17" s="28">
        <f t="shared" si="5"/>
        <v>0</v>
      </c>
      <c r="I17" s="28">
        <f t="shared" si="5"/>
        <v>0</v>
      </c>
      <c r="J17" s="28">
        <v>5724076</v>
      </c>
      <c r="K17" s="28">
        <v>57241</v>
      </c>
      <c r="L17" s="28">
        <f t="shared" si="6"/>
        <v>8364391</v>
      </c>
      <c r="M17" s="28">
        <f t="shared" si="6"/>
        <v>532498</v>
      </c>
      <c r="N17" s="29">
        <f t="shared" si="7"/>
        <v>8896889</v>
      </c>
      <c r="O17" s="26">
        <v>45413</v>
      </c>
      <c r="P17" s="27">
        <v>10862815</v>
      </c>
      <c r="Q17" s="28">
        <v>1955311</v>
      </c>
      <c r="R17" s="28">
        <v>7121808</v>
      </c>
      <c r="S17" s="30">
        <f>+R17*1%-3</f>
        <v>71215.08</v>
      </c>
      <c r="T17" s="28"/>
      <c r="U17" s="31">
        <f t="shared" si="8"/>
        <v>17984623</v>
      </c>
      <c r="V17" s="62">
        <f t="shared" si="1"/>
        <v>2026526.08</v>
      </c>
      <c r="W17" s="29">
        <v>2642010</v>
      </c>
      <c r="X17" s="64">
        <f t="shared" si="2"/>
        <v>1494028.08</v>
      </c>
      <c r="Y17" s="65">
        <f t="shared" si="3"/>
        <v>195531.1</v>
      </c>
      <c r="Z17" s="65">
        <f>+S17</f>
        <v>71215.08</v>
      </c>
      <c r="AA17" s="65">
        <v>74653</v>
      </c>
      <c r="AB17" s="65">
        <f t="shared" si="9"/>
        <v>341399.18</v>
      </c>
    </row>
    <row r="18" ht="16.5" spans="1:28">
      <c r="A18" s="39">
        <v>45444</v>
      </c>
      <c r="B18" s="40">
        <v>16096278</v>
      </c>
      <c r="C18" s="30">
        <v>2897332</v>
      </c>
      <c r="D18" s="30"/>
      <c r="E18" s="30"/>
      <c r="F18" s="30">
        <v>0</v>
      </c>
      <c r="G18" s="30"/>
      <c r="H18" s="30">
        <f t="shared" si="5"/>
        <v>0</v>
      </c>
      <c r="I18" s="30">
        <f t="shared" si="5"/>
        <v>0</v>
      </c>
      <c r="J18" s="30">
        <v>3499814</v>
      </c>
      <c r="K18" s="30">
        <v>34998</v>
      </c>
      <c r="L18" s="30">
        <f t="shared" si="6"/>
        <v>19596092</v>
      </c>
      <c r="M18" s="30">
        <f t="shared" si="6"/>
        <v>2932330</v>
      </c>
      <c r="N18" s="42">
        <f t="shared" si="7"/>
        <v>22528422</v>
      </c>
      <c r="O18" s="39">
        <v>45444</v>
      </c>
      <c r="P18" s="40">
        <v>16270280</v>
      </c>
      <c r="Q18" s="30">
        <v>2928652</v>
      </c>
      <c r="R18" s="30">
        <v>7329794</v>
      </c>
      <c r="S18" s="30">
        <f>+R18*1%-1</f>
        <v>73296.94</v>
      </c>
      <c r="T18" s="30"/>
      <c r="U18" s="31">
        <f t="shared" si="8"/>
        <v>23600074</v>
      </c>
      <c r="V18" s="62">
        <f t="shared" si="1"/>
        <v>3001948.94</v>
      </c>
      <c r="W18" s="42">
        <v>7628068</v>
      </c>
      <c r="X18" s="64">
        <f t="shared" si="2"/>
        <v>69618.9399999999</v>
      </c>
      <c r="Y18" s="65">
        <f t="shared" si="3"/>
        <v>292865.2</v>
      </c>
      <c r="Z18" s="65">
        <f>+S18</f>
        <v>73296.94</v>
      </c>
      <c r="AA18" s="65">
        <f>39510+200</f>
        <v>39710</v>
      </c>
      <c r="AB18" s="65">
        <f t="shared" si="9"/>
        <v>405872.14</v>
      </c>
    </row>
    <row r="19" ht="19.5" spans="1:28">
      <c r="A19" s="49" t="s">
        <v>25</v>
      </c>
      <c r="B19" s="50">
        <f>SUM(B7:B18)</f>
        <v>55553635</v>
      </c>
      <c r="C19" s="50">
        <f t="shared" ref="C19:V19" si="10">SUM(C7:C18)</f>
        <v>9999550</v>
      </c>
      <c r="D19" s="50">
        <f t="shared" si="10"/>
        <v>0</v>
      </c>
      <c r="E19" s="50">
        <f t="shared" si="10"/>
        <v>0</v>
      </c>
      <c r="F19" s="50">
        <f t="shared" si="10"/>
        <v>0</v>
      </c>
      <c r="G19" s="50">
        <f t="shared" si="10"/>
        <v>0</v>
      </c>
      <c r="H19" s="50">
        <f t="shared" si="10"/>
        <v>0</v>
      </c>
      <c r="I19" s="50">
        <f t="shared" si="10"/>
        <v>0</v>
      </c>
      <c r="J19" s="50">
        <f t="shared" si="10"/>
        <v>27429956</v>
      </c>
      <c r="K19" s="50">
        <f t="shared" si="10"/>
        <v>905621</v>
      </c>
      <c r="L19" s="50">
        <f t="shared" si="10"/>
        <v>82983591</v>
      </c>
      <c r="M19" s="50">
        <f t="shared" si="10"/>
        <v>10905171</v>
      </c>
      <c r="N19" s="50">
        <f t="shared" si="10"/>
        <v>93888762</v>
      </c>
      <c r="O19" s="49" t="s">
        <v>25</v>
      </c>
      <c r="P19" s="50">
        <f t="shared" si="10"/>
        <v>113432107</v>
      </c>
      <c r="Q19" s="50">
        <f t="shared" si="10"/>
        <v>20417806</v>
      </c>
      <c r="R19" s="50">
        <f t="shared" si="10"/>
        <v>20128904</v>
      </c>
      <c r="S19" s="50">
        <f t="shared" si="10"/>
        <v>201285.04</v>
      </c>
      <c r="T19" s="50">
        <f t="shared" si="10"/>
        <v>3417798</v>
      </c>
      <c r="U19" s="50">
        <f t="shared" si="10"/>
        <v>136978809</v>
      </c>
      <c r="V19" s="52">
        <f t="shared" si="10"/>
        <v>20619091.04</v>
      </c>
      <c r="W19" s="51">
        <f t="shared" ref="W19:X19" si="11">SUM(W7:W18)</f>
        <v>19408459</v>
      </c>
      <c r="X19" s="52">
        <f t="shared" si="11"/>
        <v>9713920.04</v>
      </c>
      <c r="Y19" s="52">
        <f t="shared" ref="Y19:AB19" si="12">SUM(Y7:Y18)</f>
        <v>2041780.6</v>
      </c>
      <c r="Z19" s="52">
        <f t="shared" si="12"/>
        <v>201285.04</v>
      </c>
      <c r="AA19" s="52">
        <f t="shared" si="12"/>
        <v>334147</v>
      </c>
      <c r="AB19" s="52">
        <f t="shared" si="12"/>
        <v>2577212.64</v>
      </c>
    </row>
    <row r="20" spans="1:28">
      <c r="A20" s="53"/>
      <c r="J20" s="54"/>
      <c r="K20" s="54"/>
      <c r="L20" s="54"/>
      <c r="M20" s="54"/>
      <c r="N20" s="54"/>
      <c r="O20" s="54"/>
    </row>
    <row r="21" spans="1:28">
      <c r="B21" s="55"/>
      <c r="C21" s="55"/>
      <c r="D21" s="54"/>
      <c r="E21" s="54"/>
      <c r="F21" s="54"/>
      <c r="G21" s="25" t="s">
        <v>45</v>
      </c>
      <c r="H21" s="65">
        <f>+B19</f>
        <v>55553635</v>
      </c>
      <c r="I21" s="54"/>
      <c r="J21" s="56"/>
      <c r="P21" s="54"/>
      <c r="Q21" s="54"/>
      <c r="R21" s="54"/>
      <c r="S21" s="54"/>
      <c r="T21" s="54"/>
      <c r="U21" s="54"/>
    </row>
    <row r="22" spans="1:28">
      <c r="B22" s="55"/>
      <c r="C22" s="55"/>
      <c r="G22" s="25" t="s">
        <v>27</v>
      </c>
      <c r="H22" s="70">
        <f>+J19</f>
        <v>27429956</v>
      </c>
      <c r="J22" s="56"/>
    </row>
    <row r="23" spans="1:28">
      <c r="B23" s="55"/>
      <c r="C23" s="55"/>
      <c r="G23" s="25" t="s">
        <v>28</v>
      </c>
      <c r="H23" s="65">
        <v>-7728435</v>
      </c>
      <c r="J23" s="56"/>
    </row>
    <row r="24" spans="1:28">
      <c r="B24" s="55"/>
      <c r="C24" s="55"/>
      <c r="G24" s="71" t="s">
        <v>46</v>
      </c>
      <c r="H24" s="72">
        <f>+H21+H22+H23</f>
        <v>75255156</v>
      </c>
      <c r="J24" s="56"/>
    </row>
    <row r="25" spans="1:28">
      <c r="B25" s="55"/>
      <c r="C25" s="55"/>
    </row>
  </sheetData>
  <mergeCells count="5">
    <mergeCell ref="A1:U1"/>
    <mergeCell ref="A2:U2"/>
    <mergeCell ref="A3:U3"/>
    <mergeCell ref="B4:N4"/>
    <mergeCell ref="P4:V4"/>
  </mergeCells>
  <pageMargins left="0" right="0" top="0.5" bottom="0.5" header="0.3" footer="0.3"/>
  <pageSetup paperSize="1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"/>
  <sheetViews>
    <sheetView tabSelected="1" zoomScale="85" zoomScaleNormal="85" workbookViewId="0">
      <pane xSplit="1" ySplit="7" topLeftCell="B8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5"/>
  <cols>
    <col min="1" max="1" width="7.14285714285714" style="4" customWidth="1"/>
    <col min="2" max="3" width="11.5714285714286" style="4" customWidth="1"/>
    <col min="4" max="4" width="8.71428571428571" style="4" customWidth="1"/>
    <col min="5" max="5" width="8" style="4" customWidth="1"/>
    <col min="6" max="6" width="11.5714285714286" style="4" customWidth="1"/>
    <col min="7" max="7" width="14.7142857142857" style="4" customWidth="1"/>
    <col min="8" max="8" width="11.1428571428571" style="4" customWidth="1"/>
    <col min="9" max="9" width="14.7142857142857" style="4" customWidth="1"/>
    <col min="10" max="11" width="15.5714285714286" style="4" customWidth="1"/>
    <col min="12" max="13" width="16" style="4" customWidth="1"/>
    <col min="14" max="14" width="12.7142857142857" style="4" customWidth="1"/>
    <col min="15" max="15" width="11.5714285714286" style="4" customWidth="1"/>
    <col min="16" max="16" width="12.7142857142857" style="4" customWidth="1"/>
    <col min="17" max="17" width="9.14285714285714" style="4" customWidth="1"/>
    <col min="18" max="18" width="12.5714285714286" style="4" hidden="1" customWidth="1"/>
    <col min="19" max="20" width="15.2857142857143" style="4" customWidth="1"/>
    <col min="21" max="22" width="11.5714285714286" style="4" customWidth="1"/>
    <col min="23" max="16384" width="9.14285714285714" style="4"/>
  </cols>
  <sheetData>
    <row r="1" ht="18.75" spans="1:22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18.75" spans="1:22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18.75" spans="1:22">
      <c r="A3" s="6" t="s">
        <v>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ht="19.5" spans="1:22">
      <c r="A4" s="6" t="s">
        <v>49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ht="16.5" spans="1:22">
      <c r="A5" s="8"/>
      <c r="B5" s="9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 t="s">
        <v>5</v>
      </c>
      <c r="O5" s="12"/>
      <c r="P5" s="12"/>
      <c r="Q5" s="12"/>
      <c r="R5" s="12"/>
      <c r="S5" s="12"/>
      <c r="T5" s="12"/>
      <c r="U5" s="12"/>
      <c r="V5" s="13"/>
    </row>
    <row r="6" s="1" customFormat="1" ht="63" spans="1:22">
      <c r="A6" s="14" t="s">
        <v>6</v>
      </c>
      <c r="B6" s="15" t="s">
        <v>50</v>
      </c>
      <c r="C6" s="16" t="s">
        <v>37</v>
      </c>
      <c r="D6" s="15" t="s">
        <v>51</v>
      </c>
      <c r="E6" s="16" t="s">
        <v>39</v>
      </c>
      <c r="F6" s="16" t="s">
        <v>10</v>
      </c>
      <c r="G6" s="16" t="s">
        <v>52</v>
      </c>
      <c r="H6" s="16" t="s">
        <v>53</v>
      </c>
      <c r="I6" s="17" t="s">
        <v>54</v>
      </c>
      <c r="J6" s="17" t="s">
        <v>55</v>
      </c>
      <c r="K6" s="17" t="s">
        <v>56</v>
      </c>
      <c r="L6" s="17" t="s">
        <v>23</v>
      </c>
      <c r="M6" s="18" t="s">
        <v>35</v>
      </c>
      <c r="N6" s="15" t="s">
        <v>36</v>
      </c>
      <c r="O6" s="16" t="s">
        <v>37</v>
      </c>
      <c r="P6" s="15" t="s">
        <v>38</v>
      </c>
      <c r="Q6" s="16" t="s">
        <v>39</v>
      </c>
      <c r="R6" s="16" t="s">
        <v>21</v>
      </c>
      <c r="S6" s="16" t="s">
        <v>40</v>
      </c>
      <c r="T6" s="19" t="s">
        <v>57</v>
      </c>
      <c r="U6" s="19" t="s">
        <v>24</v>
      </c>
      <c r="V6" s="20" t="s">
        <v>41</v>
      </c>
    </row>
    <row r="7" spans="1:22">
      <c r="A7" s="21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22"/>
      <c r="O7" s="23"/>
      <c r="P7" s="23"/>
      <c r="Q7" s="23"/>
      <c r="R7" s="23"/>
      <c r="S7" s="23"/>
      <c r="T7" s="23"/>
      <c r="U7" s="23"/>
      <c r="V7" s="25"/>
    </row>
    <row r="8" ht="15.75" spans="1:22">
      <c r="A8" s="26">
        <v>45474</v>
      </c>
      <c r="B8" s="27">
        <v>10801942</v>
      </c>
      <c r="C8" s="28">
        <f>+B8*18%</f>
        <v>1944349.56</v>
      </c>
      <c r="D8" s="28"/>
      <c r="E8" s="28"/>
      <c r="F8" s="28">
        <v>3239288</v>
      </c>
      <c r="G8" s="28">
        <f>+F8*1%</f>
        <v>32392.88</v>
      </c>
      <c r="H8" s="28"/>
      <c r="I8" s="28">
        <f t="shared" ref="I8:I18" si="0">+B8+D8+H8</f>
        <v>10801942</v>
      </c>
      <c r="J8" s="28">
        <f t="shared" ref="J8:J16" si="1">+B8+F8+D8+H8</f>
        <v>14041230</v>
      </c>
      <c r="K8" s="28">
        <f t="shared" ref="K8:K18" si="2">+C8+G8</f>
        <v>1976742.44</v>
      </c>
      <c r="L8" s="28">
        <f t="shared" ref="L8:L17" si="3">+C8+G8+E8</f>
        <v>1976742.44</v>
      </c>
      <c r="M8" s="29">
        <f>+J8+L8</f>
        <v>16017972.44</v>
      </c>
      <c r="N8" s="27">
        <v>10463663</v>
      </c>
      <c r="O8" s="28">
        <f>+N8*18%+2</f>
        <v>1883461.34</v>
      </c>
      <c r="P8" s="28">
        <v>5257579</v>
      </c>
      <c r="Q8" s="30">
        <f t="shared" ref="Q8:Q17" si="4">+P8*1%</f>
        <v>52575.79</v>
      </c>
      <c r="R8" s="28"/>
      <c r="S8" s="31">
        <f t="shared" ref="S8:S17" si="5">+N8+P8+R8</f>
        <v>15721242</v>
      </c>
      <c r="T8" s="32">
        <f t="shared" ref="T8:T17" si="6">+S8+O8+Q8</f>
        <v>17657279.13</v>
      </c>
      <c r="U8" s="33"/>
      <c r="V8" s="28">
        <f t="shared" ref="V8:V17" si="7">+O8+Q8</f>
        <v>1936037.13</v>
      </c>
    </row>
    <row r="9" ht="15.75" spans="1:22">
      <c r="A9" s="26">
        <v>45505</v>
      </c>
      <c r="B9" s="27">
        <v>9962825</v>
      </c>
      <c r="C9" s="28">
        <f>+B9*18%</f>
        <v>1793308.5</v>
      </c>
      <c r="D9" s="28"/>
      <c r="E9" s="28"/>
      <c r="F9" s="28"/>
      <c r="G9" s="28">
        <f t="shared" ref="G9:G15" si="8">+F9*1%</f>
        <v>0</v>
      </c>
      <c r="H9" s="28"/>
      <c r="I9" s="28">
        <f t="shared" si="0"/>
        <v>9962825</v>
      </c>
      <c r="J9" s="28">
        <f t="shared" si="1"/>
        <v>9962825</v>
      </c>
      <c r="K9" s="28">
        <f t="shared" si="2"/>
        <v>1793308.5</v>
      </c>
      <c r="L9" s="28">
        <f t="shared" si="3"/>
        <v>1793308.5</v>
      </c>
      <c r="M9" s="29">
        <f t="shared" ref="M9:M17" si="9">+J9+L9</f>
        <v>11756133.5</v>
      </c>
      <c r="N9" s="27">
        <v>13281576</v>
      </c>
      <c r="O9" s="28">
        <f>+N9*18%</f>
        <v>2390683.68</v>
      </c>
      <c r="P9" s="28">
        <v>8694445</v>
      </c>
      <c r="Q9" s="30">
        <f t="shared" si="4"/>
        <v>86944.45</v>
      </c>
      <c r="R9" s="28"/>
      <c r="S9" s="31">
        <f t="shared" si="5"/>
        <v>21976021</v>
      </c>
      <c r="T9" s="32">
        <f t="shared" si="6"/>
        <v>24453649.13</v>
      </c>
      <c r="U9" s="34"/>
      <c r="V9" s="28">
        <f t="shared" si="7"/>
        <v>2477628.13</v>
      </c>
    </row>
    <row r="10" ht="15.75" spans="1:22">
      <c r="A10" s="26">
        <v>45536</v>
      </c>
      <c r="B10" s="27">
        <v>7833836</v>
      </c>
      <c r="C10" s="28">
        <f>+B10*18%</f>
        <v>1410090.48</v>
      </c>
      <c r="D10" s="28"/>
      <c r="E10" s="28"/>
      <c r="F10" s="28">
        <v>5944017</v>
      </c>
      <c r="G10" s="28">
        <f t="shared" si="8"/>
        <v>59440.17</v>
      </c>
      <c r="H10" s="28"/>
      <c r="I10" s="28">
        <f t="shared" si="0"/>
        <v>7833836</v>
      </c>
      <c r="J10" s="28">
        <f t="shared" si="1"/>
        <v>13777853</v>
      </c>
      <c r="K10" s="28">
        <f t="shared" si="2"/>
        <v>1469530.65</v>
      </c>
      <c r="L10" s="28">
        <f t="shared" si="3"/>
        <v>1469530.65</v>
      </c>
      <c r="M10" s="29">
        <f t="shared" si="9"/>
        <v>15247383.65</v>
      </c>
      <c r="N10" s="27">
        <v>9920794</v>
      </c>
      <c r="O10" s="28">
        <f>+N10*18%+3</f>
        <v>1785745.92</v>
      </c>
      <c r="P10" s="28">
        <v>3269819</v>
      </c>
      <c r="Q10" s="30">
        <f>+P10*1%+2</f>
        <v>32700.19</v>
      </c>
      <c r="R10" s="28"/>
      <c r="S10" s="31">
        <f t="shared" si="5"/>
        <v>13190613</v>
      </c>
      <c r="T10" s="32">
        <f t="shared" si="6"/>
        <v>15009059.11</v>
      </c>
      <c r="U10" s="35"/>
      <c r="V10" s="28">
        <f t="shared" si="7"/>
        <v>1818446.11</v>
      </c>
    </row>
    <row r="11" ht="15.75" spans="1:22">
      <c r="A11" s="26">
        <v>45566</v>
      </c>
      <c r="B11" s="27">
        <v>10398401</v>
      </c>
      <c r="C11" s="28">
        <f>+B11*18%-2</f>
        <v>1871710.18</v>
      </c>
      <c r="D11" s="28">
        <v>79000</v>
      </c>
      <c r="E11" s="28">
        <f>+D11*1%</f>
        <v>790</v>
      </c>
      <c r="F11" s="28">
        <v>4658947</v>
      </c>
      <c r="G11" s="28">
        <f t="shared" si="8"/>
        <v>46589.47</v>
      </c>
      <c r="H11" s="28"/>
      <c r="I11" s="28">
        <f t="shared" si="0"/>
        <v>10477401</v>
      </c>
      <c r="J11" s="28">
        <f t="shared" si="1"/>
        <v>15136348</v>
      </c>
      <c r="K11" s="28">
        <f t="shared" si="2"/>
        <v>1918299.65</v>
      </c>
      <c r="L11" s="28">
        <f t="shared" si="3"/>
        <v>1919089.65</v>
      </c>
      <c r="M11" s="29">
        <f t="shared" si="9"/>
        <v>17055437.65</v>
      </c>
      <c r="N11" s="27">
        <v>13862005</v>
      </c>
      <c r="O11" s="28">
        <f>+N11*18%</f>
        <v>2495160.9</v>
      </c>
      <c r="P11" s="28">
        <v>4438463</v>
      </c>
      <c r="Q11" s="30">
        <f t="shared" si="4"/>
        <v>44384.63</v>
      </c>
      <c r="R11" s="28"/>
      <c r="S11" s="31">
        <f t="shared" si="5"/>
        <v>18300468</v>
      </c>
      <c r="T11" s="32">
        <f t="shared" si="6"/>
        <v>20840013.53</v>
      </c>
      <c r="U11" s="36">
        <v>361435</v>
      </c>
      <c r="V11" s="28">
        <f t="shared" si="7"/>
        <v>2539545.53</v>
      </c>
    </row>
    <row r="12" ht="15.75" spans="1:22">
      <c r="A12" s="26">
        <v>45597</v>
      </c>
      <c r="B12" s="27">
        <v>8465357</v>
      </c>
      <c r="C12" s="28">
        <f t="shared" ref="C12:C15" si="10">+B12*18%-2</f>
        <v>1523762.26</v>
      </c>
      <c r="D12" s="28"/>
      <c r="E12" s="28"/>
      <c r="F12" s="28">
        <v>3094747</v>
      </c>
      <c r="G12" s="28">
        <f t="shared" si="8"/>
        <v>30947.47</v>
      </c>
      <c r="H12" s="37">
        <v>5585844</v>
      </c>
      <c r="I12" s="28">
        <f t="shared" si="0"/>
        <v>14051201</v>
      </c>
      <c r="J12" s="28">
        <f t="shared" si="1"/>
        <v>17145948</v>
      </c>
      <c r="K12" s="28">
        <f t="shared" si="2"/>
        <v>1554709.73</v>
      </c>
      <c r="L12" s="28">
        <f t="shared" si="3"/>
        <v>1554709.73</v>
      </c>
      <c r="M12" s="29">
        <f t="shared" si="9"/>
        <v>18700657.73</v>
      </c>
      <c r="N12" s="27">
        <v>11268762</v>
      </c>
      <c r="O12" s="28">
        <f>+N12*18%</f>
        <v>2028377.16</v>
      </c>
      <c r="P12" s="28">
        <v>3605460</v>
      </c>
      <c r="Q12" s="30">
        <f t="shared" si="4"/>
        <v>36054.6</v>
      </c>
      <c r="R12" s="28"/>
      <c r="S12" s="31">
        <f t="shared" si="5"/>
        <v>14874222</v>
      </c>
      <c r="T12" s="32">
        <f t="shared" si="6"/>
        <v>16938653.76</v>
      </c>
      <c r="U12" s="36">
        <v>3496442</v>
      </c>
      <c r="V12" s="28">
        <f t="shared" si="7"/>
        <v>2064431.76</v>
      </c>
    </row>
    <row r="13" ht="15.75" spans="1:22">
      <c r="A13" s="26">
        <v>45627</v>
      </c>
      <c r="B13" s="27">
        <v>12043821</v>
      </c>
      <c r="C13" s="28">
        <f>+B13*18%</f>
        <v>2167887.78</v>
      </c>
      <c r="D13" s="28"/>
      <c r="E13" s="28"/>
      <c r="F13" s="28">
        <v>1541025</v>
      </c>
      <c r="G13" s="28">
        <f t="shared" si="8"/>
        <v>15410.25</v>
      </c>
      <c r="H13" s="28"/>
      <c r="I13" s="28">
        <f t="shared" si="0"/>
        <v>12043821</v>
      </c>
      <c r="J13" s="28">
        <f t="shared" si="1"/>
        <v>13584846</v>
      </c>
      <c r="K13" s="28">
        <f t="shared" si="2"/>
        <v>2183298.03</v>
      </c>
      <c r="L13" s="28">
        <f t="shared" si="3"/>
        <v>2183298.03</v>
      </c>
      <c r="M13" s="29">
        <f t="shared" si="9"/>
        <v>15768144.03</v>
      </c>
      <c r="N13" s="27">
        <v>14344497</v>
      </c>
      <c r="O13" s="28">
        <f>+N13*18%</f>
        <v>2582009.46</v>
      </c>
      <c r="P13" s="28">
        <v>3798611</v>
      </c>
      <c r="Q13" s="30">
        <f t="shared" si="4"/>
        <v>37986.11</v>
      </c>
      <c r="R13" s="28"/>
      <c r="S13" s="31">
        <f t="shared" si="5"/>
        <v>18143108</v>
      </c>
      <c r="T13" s="32">
        <f t="shared" si="6"/>
        <v>20763103.57</v>
      </c>
      <c r="U13" s="38"/>
      <c r="V13" s="28">
        <f t="shared" si="7"/>
        <v>2619995.57</v>
      </c>
    </row>
    <row r="14" ht="15.75" spans="1:22">
      <c r="A14" s="26">
        <v>45658</v>
      </c>
      <c r="B14" s="27">
        <v>5804173</v>
      </c>
      <c r="C14" s="28">
        <f t="shared" si="10"/>
        <v>1044749.14</v>
      </c>
      <c r="D14" s="28"/>
      <c r="E14" s="28"/>
      <c r="F14" s="28">
        <v>10071228</v>
      </c>
      <c r="G14" s="28">
        <f t="shared" si="8"/>
        <v>100712.28</v>
      </c>
      <c r="H14" s="28"/>
      <c r="I14" s="28">
        <f t="shared" si="0"/>
        <v>5804173</v>
      </c>
      <c r="J14" s="28">
        <f t="shared" si="1"/>
        <v>15875401</v>
      </c>
      <c r="K14" s="28">
        <f t="shared" si="2"/>
        <v>1145461.42</v>
      </c>
      <c r="L14" s="28">
        <f t="shared" si="3"/>
        <v>1145461.42</v>
      </c>
      <c r="M14" s="29">
        <f t="shared" si="9"/>
        <v>17020862.42</v>
      </c>
      <c r="N14" s="27">
        <v>8392052</v>
      </c>
      <c r="O14" s="28">
        <f>+N14*18%</f>
        <v>1510569.36</v>
      </c>
      <c r="P14" s="28">
        <v>6610680</v>
      </c>
      <c r="Q14" s="30">
        <f t="shared" si="4"/>
        <v>66106.8</v>
      </c>
      <c r="R14" s="28"/>
      <c r="S14" s="31">
        <f t="shared" si="5"/>
        <v>15002732</v>
      </c>
      <c r="T14" s="32">
        <f t="shared" si="6"/>
        <v>16579408.16</v>
      </c>
      <c r="U14" s="38">
        <v>8406700</v>
      </c>
      <c r="V14" s="28">
        <f t="shared" si="7"/>
        <v>1576676.16</v>
      </c>
    </row>
    <row r="15" ht="15.75" spans="1:22">
      <c r="A15" s="39">
        <v>45689</v>
      </c>
      <c r="B15" s="40">
        <v>5514801</v>
      </c>
      <c r="C15" s="30">
        <f t="shared" si="10"/>
        <v>992662.18</v>
      </c>
      <c r="D15" s="30"/>
      <c r="E15" s="30"/>
      <c r="F15" s="41">
        <v>400695</v>
      </c>
      <c r="G15" s="30">
        <f t="shared" si="8"/>
        <v>4006.95</v>
      </c>
      <c r="H15" s="30"/>
      <c r="I15" s="30">
        <f t="shared" si="0"/>
        <v>5514801</v>
      </c>
      <c r="J15" s="30">
        <f t="shared" si="1"/>
        <v>5915496</v>
      </c>
      <c r="K15" s="30">
        <f t="shared" si="2"/>
        <v>996669.13</v>
      </c>
      <c r="L15" s="30">
        <f t="shared" si="3"/>
        <v>996669.13</v>
      </c>
      <c r="M15" s="42">
        <f t="shared" si="9"/>
        <v>6912165.13</v>
      </c>
      <c r="N15" s="40">
        <v>6203767</v>
      </c>
      <c r="O15" s="30">
        <f>+N15*18%</f>
        <v>1116678.06</v>
      </c>
      <c r="P15" s="30">
        <v>5012074</v>
      </c>
      <c r="Q15" s="30">
        <f t="shared" si="4"/>
        <v>50120.74</v>
      </c>
      <c r="R15" s="41"/>
      <c r="S15" s="43">
        <f t="shared" si="5"/>
        <v>11215841</v>
      </c>
      <c r="T15" s="44">
        <f t="shared" si="6"/>
        <v>12382639.8</v>
      </c>
      <c r="U15" s="45"/>
      <c r="V15" s="28">
        <f t="shared" si="7"/>
        <v>1166798.8</v>
      </c>
    </row>
    <row r="16" s="2" customFormat="1" spans="1:22">
      <c r="A16" s="46">
        <v>45717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7"/>
      <c r="V16" s="46"/>
    </row>
    <row r="17" s="2" customFormat="1" spans="1:22">
      <c r="A17" s="46">
        <v>45748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7"/>
      <c r="V17" s="46"/>
    </row>
    <row r="18" s="2" customFormat="1" spans="1:22">
      <c r="A18" s="46">
        <v>45778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46"/>
    </row>
    <row r="19" s="3" customFormat="1" ht="15.75" spans="1:22">
      <c r="A19" s="46">
        <v>45809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</row>
    <row r="20" ht="19.5" spans="1:22">
      <c r="A20" s="49" t="s">
        <v>25</v>
      </c>
      <c r="B20" s="50">
        <f>SUM(B8:B19)</f>
        <v>70825156</v>
      </c>
      <c r="C20" s="50">
        <f t="shared" ref="C20:W20" si="11">SUM(C8:C19)</f>
        <v>12748520.08</v>
      </c>
      <c r="D20" s="50">
        <f t="shared" si="11"/>
        <v>79000</v>
      </c>
      <c r="E20" s="50">
        <f t="shared" si="11"/>
        <v>790</v>
      </c>
      <c r="F20" s="50">
        <f t="shared" si="11"/>
        <v>28949947</v>
      </c>
      <c r="G20" s="50">
        <f t="shared" si="11"/>
        <v>289499.47</v>
      </c>
      <c r="H20" s="50">
        <f t="shared" si="11"/>
        <v>5585844</v>
      </c>
      <c r="I20" s="50">
        <f t="shared" si="11"/>
        <v>76490000</v>
      </c>
      <c r="J20" s="50">
        <f t="shared" si="11"/>
        <v>105439947</v>
      </c>
      <c r="K20" s="50">
        <f t="shared" si="11"/>
        <v>13038019.55</v>
      </c>
      <c r="L20" s="50">
        <f t="shared" si="11"/>
        <v>13038809.55</v>
      </c>
      <c r="M20" s="50">
        <f t="shared" si="11"/>
        <v>118478756.55</v>
      </c>
      <c r="N20" s="50">
        <f t="shared" si="11"/>
        <v>87737116</v>
      </c>
      <c r="O20" s="50">
        <f t="shared" si="11"/>
        <v>15792685.88</v>
      </c>
      <c r="P20" s="50">
        <f t="shared" si="11"/>
        <v>40687131</v>
      </c>
      <c r="Q20" s="50">
        <f t="shared" si="11"/>
        <v>406873.31</v>
      </c>
      <c r="R20" s="50">
        <f t="shared" si="11"/>
        <v>0</v>
      </c>
      <c r="S20" s="50">
        <f t="shared" si="11"/>
        <v>128424247</v>
      </c>
      <c r="T20" s="50">
        <f t="shared" si="11"/>
        <v>144623806.19</v>
      </c>
      <c r="U20" s="51">
        <f t="shared" si="11"/>
        <v>12264577</v>
      </c>
      <c r="V20" s="52">
        <f t="shared" si="11"/>
        <v>16199559.19</v>
      </c>
    </row>
    <row r="21" spans="1:22">
      <c r="A21" s="53"/>
      <c r="F21" s="54"/>
      <c r="G21" s="54"/>
      <c r="H21" s="54"/>
      <c r="I21" s="54"/>
      <c r="J21" s="54"/>
      <c r="K21" s="54"/>
      <c r="L21" s="54"/>
      <c r="M21" s="54"/>
    </row>
    <row r="22" spans="1:22">
      <c r="B22" s="55"/>
      <c r="C22" s="55"/>
      <c r="D22" s="54"/>
      <c r="E22" s="54"/>
      <c r="F22" s="56"/>
      <c r="N22" s="54"/>
      <c r="O22" s="54"/>
      <c r="P22" s="54"/>
      <c r="Q22" s="54"/>
      <c r="R22" s="54"/>
      <c r="S22" s="54"/>
      <c r="T22" s="54"/>
    </row>
    <row r="23" spans="1:22">
      <c r="B23" s="55"/>
      <c r="C23" s="55"/>
      <c r="F23" s="56"/>
    </row>
    <row r="24" spans="1:22">
      <c r="B24" s="55"/>
      <c r="C24" s="55"/>
      <c r="F24" s="56"/>
    </row>
    <row r="25" spans="1:22">
      <c r="B25" s="55"/>
      <c r="C25" s="55"/>
      <c r="F25" s="56"/>
    </row>
    <row r="26" spans="1:22">
      <c r="B26" s="55"/>
      <c r="C26" s="55"/>
    </row>
  </sheetData>
  <mergeCells count="6">
    <mergeCell ref="A1:U1"/>
    <mergeCell ref="A2:U2"/>
    <mergeCell ref="A3:U3"/>
    <mergeCell ref="A4:U4"/>
    <mergeCell ref="B5:M5"/>
    <mergeCell ref="N5:V5"/>
  </mergeCells>
  <pageMargins left="0" right="0" top="0.52" bottom="0.5" header="0.3" footer="0.3"/>
  <pageSetup paperSize="1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2022-2023</vt:lpstr>
      <vt:lpstr>2023-2024</vt:lpstr>
      <vt:lpstr>2024-2025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Hammad</dc:creator>
  <cp:lastModifiedBy>ok</cp:lastModifiedBy>
  <dcterms:created xsi:type="dcterms:W3CDTF">2024-11-19T12:48:00Z</dcterms:created>
  <cp:lastPrinted>2025-04-21T11:12:00Z</cp:lastPrinted>
  <dcterms:modified xsi:type="dcterms:W3CDTF">2026-07-02T21:31:50Z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CD77AAEB0BA24CBD93084A5AE1CC00B3_12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